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1 Who" sheetId="2" state="visible" r:id="rId4"/>
    <sheet name="2 What" sheetId="3" state="visible" r:id="rId5"/>
    <sheet name="3 When" sheetId="4" state="visible" r:id="rId6"/>
    <sheet name="4 Where" sheetId="5" state="visible" r:id="rId7"/>
    <sheet name="5 Budget" sheetId="6" state="visible" r:id="rId8"/>
    <sheet name="6 Book" sheetId="7" state="visible" r:id="rId9"/>
    <sheet name="7 Pack" sheetId="8" state="visible" r:id="rId10"/>
    <sheet name="8 Countdown" sheetId="9" state="visible" r:id="rId11"/>
    <sheet name="9 Review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<sst xmlns="http://schemas.openxmlformats.org/spreadsheetml/2006/main" count="359" uniqueCount="279">
  <si>
    <t xml:space="preserve">Travel Planning Spreadsheet</t>
  </si>
  <si>
    <t xml:space="preserve">One tab per stage of the Roadmap. Fill in the green cells as you go down the planning page; everything else calculates.</t>
  </si>
  <si>
    <t xml:space="preserve">lovetravelplanning.com · Platinum Travel Planning Roadmap</t>
  </si>
  <si>
    <t xml:space="preserve">How to use this sheet</t>
  </si>
  <si>
    <t xml:space="preserve">1. Make a copy first (File &gt; Make a copy in Google Sheets, or Save As in Excel).</t>
  </si>
  <si>
    <t xml:space="preserve">2. Fill in the trip setup below. The dates and traveller count feed every other tab.</t>
  </si>
  <si>
    <t xml:space="preserve">3. Work through the five-minute audit, then the tabs in order: 1 Who, 2 What, 3 When, 4 Where, 5 Budget, 6 Book, 7 Pack, 8 Countdown, 9 Review.</t>
  </si>
  <si>
    <t xml:space="preserve">4. Green cells with blue text are yours to edit. White cells are formulas; leave them alone.</t>
  </si>
  <si>
    <t xml:space="preserve">5. One row per traveller, booking or item. To add rows, insert them above the last blank row of a table so the totals keep counting them.</t>
  </si>
  <si>
    <t xml:space="preserve">Legend</t>
  </si>
  <si>
    <t xml:space="preserve">Green cell, blue text: you type here</t>
  </si>
  <si>
    <t xml:space="preserve">White cell: a formula, leave it</t>
  </si>
  <si>
    <t xml:space="preserve">Cream cell: a flag the sheet raises for you</t>
  </si>
  <si>
    <t xml:space="preserve">Trip setup</t>
  </si>
  <si>
    <t xml:space="preserve">Trip name</t>
  </si>
  <si>
    <t xml:space="preserve">Example: Western Australia road trip, April 2027</t>
  </si>
  <si>
    <t xml:space="preserve">Departure date</t>
  </si>
  <si>
    <t xml:space="preserve">Return date</t>
  </si>
  <si>
    <t xml:space="preserve">Number of travellers</t>
  </si>
  <si>
    <t xml:space="preserve">Home currency</t>
  </si>
  <si>
    <t xml:space="preserve">GBP</t>
  </si>
  <si>
    <t xml:space="preserve">Anchor traveller (the person with the most specific needs)</t>
  </si>
  <si>
    <t xml:space="preserve">Tom, severe nut allergy</t>
  </si>
  <si>
    <t xml:space="preserve">Nights away</t>
  </si>
  <si>
    <t xml:space="preserve">Days until departure</t>
  </si>
  <si>
    <t xml:space="preserve">Passports must be valid until (return date plus six months)</t>
  </si>
  <si>
    <t xml:space="preserve">The five-minute planning audit</t>
  </si>
  <si>
    <t xml:space="preserve">Answer these before you open a single guide. They tell you which stage to start at.</t>
  </si>
  <si>
    <t xml:space="preserve">Question</t>
  </si>
  <si>
    <t xml:space="preserve">Your answer</t>
  </si>
  <si>
    <t xml:space="preserve">What it changes</t>
  </si>
  <si>
    <t xml:space="preserve">Who is the anchor of this trip? The person with the most specific needs.</t>
  </si>
  <si>
    <t xml:space="preserve">Tom: severe nut allergy, carries two EpiPens</t>
  </si>
  <si>
    <t xml:space="preserve">Airline, cuisine, accommodation with a kitchen; see 1 Who and 4 Where</t>
  </si>
  <si>
    <t xml:space="preserve">What is the non-negotiable? A city, one activity, a strict budget.</t>
  </si>
  <si>
    <t xml:space="preserve">Three nights in Margaret River</t>
  </si>
  <si>
    <t xml:space="preserve">Everything else bends around it; see 2 What</t>
  </si>
  <si>
    <t xml:space="preserve">Is your timing realistic? Are you trying to see too much in too little time?</t>
  </si>
  <si>
    <t xml:space="preserve">Two weeks for Perth to Esperance: yes, just</t>
  </si>
  <si>
    <t xml:space="preserve">See 3 When</t>
  </si>
  <si>
    <t xml:space="preserve">Do you have paper certainty? Passports valid six months after return, insurance covering everyone's conditions, visas applied for.</t>
  </si>
  <si>
    <t xml:space="preserve">Passports fine; insurance to declare the allergy</t>
  </si>
  <si>
    <t xml:space="preserve">See 1 Who and 8 Countdown</t>
  </si>
  <si>
    <t xml:space="preserve">What is the plan B for weather? If it rains every day, will you still enjoy it?</t>
  </si>
  <si>
    <t xml:space="preserve">Autumn in WA is dry; caves and wineries if not</t>
  </si>
  <si>
    <t xml:space="preserve">Step 1: Who is travelling?</t>
  </si>
  <si>
    <t xml:space="preserve">Start with the people, not the place. One row per traveller. The anchor traveller's needs set the shape of the trip.</t>
  </si>
  <si>
    <t xml:space="preserve">Name</t>
  </si>
  <si>
    <t xml:space="preserve">Age on departure</t>
  </si>
  <si>
    <t xml:space="preserve">Anchor traveller? (yes/no)</t>
  </si>
  <si>
    <t xml:space="preserve">Medical needs, allergies, mobility</t>
  </si>
  <si>
    <t xml:space="preserve">Medication to carry</t>
  </si>
  <si>
    <t xml:space="preserve">Passport expiry</t>
  </si>
  <si>
    <t xml:space="preserve">Passport OK? (six months after return)</t>
  </si>
  <si>
    <t xml:space="preserve">Visa or waiver needed</t>
  </si>
  <si>
    <t xml:space="preserve">Insurance declared? (yes/no)</t>
  </si>
  <si>
    <t xml:space="preserve">Notes</t>
  </si>
  <si>
    <t xml:space="preserve">Tom</t>
  </si>
  <si>
    <t xml:space="preserve">yes</t>
  </si>
  <si>
    <t xml:space="preserve">Severe peanut, tree nut and sesame allergy</t>
  </si>
  <si>
    <t xml:space="preserve">Two EpiPens, antihistamines</t>
  </si>
  <si>
    <t xml:space="preserve">ETA for Australia</t>
  </si>
  <si>
    <t xml:space="preserve">Translation cards printed</t>
  </si>
  <si>
    <t xml:space="preserve">Lucy</t>
  </si>
  <si>
    <t xml:space="preserve">no</t>
  </si>
  <si>
    <t xml:space="preserve">Richard</t>
  </si>
  <si>
    <t xml:space="preserve">Where to read next</t>
  </si>
  <si>
    <t xml:space="preserve">Who are you travelling with? lovetravelplanning.com/travel/companions/  ·  Allergy safety: lovetravelplanning.com/planning/resources/allergies/</t>
  </si>
  <si>
    <t xml:space="preserve">Step 2: What kind of travel?</t>
  </si>
  <si>
    <t xml:space="preserve">What is the trip for, and what is the one thing it must include?</t>
  </si>
  <si>
    <t xml:space="preserve">The non-negotiable (from the audit)</t>
  </si>
  <si>
    <t xml:space="preserve">Trip style (city break, road trip, beach, multi-centre, long haul family)</t>
  </si>
  <si>
    <t xml:space="preserve">Road trip</t>
  </si>
  <si>
    <t xml:space="preserve">Pace (packed, balanced, slow)</t>
  </si>
  <si>
    <t xml:space="preserve">Balanced</t>
  </si>
  <si>
    <t xml:space="preserve">Experience or activity</t>
  </si>
  <si>
    <t xml:space="preserve">Who wants it</t>
  </si>
  <si>
    <t xml:space="preserve">Priority (must / should / nice)</t>
  </si>
  <si>
    <t xml:space="preserve">Needs booking ahead? (yes/no)</t>
  </si>
  <si>
    <t xml:space="preserve">Allergy or access check needed</t>
  </si>
  <si>
    <t xml:space="preserve">Bremer Canyon orca tour</t>
  </si>
  <si>
    <t xml:space="preserve">Everyone</t>
  </si>
  <si>
    <t xml:space="preserve">must</t>
  </si>
  <si>
    <t xml:space="preserve">Ask about food on board</t>
  </si>
  <si>
    <t xml:space="preserve">Season December to April</t>
  </si>
  <si>
    <t xml:space="preserve">Margaret River wineries</t>
  </si>
  <si>
    <t xml:space="preserve">Lucy, Richard</t>
  </si>
  <si>
    <t xml:space="preserve">should</t>
  </si>
  <si>
    <t xml:space="preserve">Cellar door lunches: check kitchens</t>
  </si>
  <si>
    <t xml:space="preserve">Rottnest Island by bike</t>
  </si>
  <si>
    <t xml:space="preserve">nice</t>
  </si>
  <si>
    <t xml:space="preserve">Electric bike, book ahead</t>
  </si>
  <si>
    <t xml:space="preserve">Must-do items</t>
  </si>
  <si>
    <t xml:space="preserve">Items to book ahead</t>
  </si>
  <si>
    <t xml:space="preserve">Where to read next: lovetravelplanning.com/travel/experiences/</t>
  </si>
  <si>
    <t xml:space="preserve">Step 3: When, and how long?</t>
  </si>
  <si>
    <t xml:space="preserve">Dates come from Start here. Use this tab to sanity-check the timing and the weather plan B.</t>
  </si>
  <si>
    <t xml:space="preserve">Departure</t>
  </si>
  <si>
    <t xml:space="preserve">Return</t>
  </si>
  <si>
    <t xml:space="preserve">School holidays? (yes/no)</t>
  </si>
  <si>
    <t xml:space="preserve">Peak or off-peak for reward flights? (peak/off-peak)</t>
  </si>
  <si>
    <t xml:space="preserve">off-peak</t>
  </si>
  <si>
    <t xml:space="preserve">Reward seats release (355 days before departure)</t>
  </si>
  <si>
    <t xml:space="preserve">Return leg release (355 days before return)</t>
  </si>
  <si>
    <t xml:space="preserve">Typical weather for the dates</t>
  </si>
  <si>
    <t xml:space="preserve">Mid twenties, dry, cool nights</t>
  </si>
  <si>
    <t xml:space="preserve">Plan B if the weather turns</t>
  </si>
  <si>
    <t xml:space="preserve">Caves, wineries, Fremantle museums</t>
  </si>
  <si>
    <t xml:space="preserve">Is the timing realistic? Rough rule: two nights per base, plus a travel day between bases.</t>
  </si>
  <si>
    <t xml:space="preserve">Base or stop</t>
  </si>
  <si>
    <t xml:space="preserve">Nights</t>
  </si>
  <si>
    <t xml:space="preserve">Travel day after? (1 = yes)</t>
  </si>
  <si>
    <t xml:space="preserve">Perth</t>
  </si>
  <si>
    <t xml:space="preserve">Margaret River</t>
  </si>
  <si>
    <t xml:space="preserve">Denmark</t>
  </si>
  <si>
    <t xml:space="preserve">Bremer Bay</t>
  </si>
  <si>
    <t xml:space="preserve">Esperance</t>
  </si>
  <si>
    <t xml:space="preserve">Nights planned</t>
  </si>
  <si>
    <t xml:space="preserve">Travel days</t>
  </si>
  <si>
    <t xml:space="preserve">Nights available</t>
  </si>
  <si>
    <t xml:space="preserve">Verdict</t>
  </si>
  <si>
    <t xml:space="preserve">Where to read next: lovetravelplanning.com/travel/length-of-stay/</t>
  </si>
  <si>
    <t xml:space="preserve">Step 4: Where do you want to go?</t>
  </si>
  <si>
    <t xml:space="preserve">Only now the place. Shortlist against the people, not the other way round.</t>
  </si>
  <si>
    <t xml:space="preserve">Destination</t>
  </si>
  <si>
    <t xml:space="preserve">Why it is on the list</t>
  </si>
  <si>
    <t xml:space="preserve">Flight time (hours)</t>
  </si>
  <si>
    <t xml:space="preserve">Cuisine risk for the anchor (1 low to 5 high)</t>
  </si>
  <si>
    <t xml:space="preserve">Allergen labelling (1 poor to 5 good)</t>
  </si>
  <si>
    <t xml:space="preserve">Kitchen accommodation easy? (1 to 5)</t>
  </si>
  <si>
    <t xml:space="preserve">Fits the non-negotiable? (1 to 5)</t>
  </si>
  <si>
    <t xml:space="preserve">Score (higher is better)</t>
  </si>
  <si>
    <t xml:space="preserve">Western Australia</t>
  </si>
  <si>
    <t xml:space="preserve">Road trip, orcas, wineries</t>
  </si>
  <si>
    <t xml:space="preserve">Sesame on everything, but labelling is clear</t>
  </si>
  <si>
    <t xml:space="preserve">Thailand</t>
  </si>
  <si>
    <t xml:space="preserve">Beaches, food</t>
  </si>
  <si>
    <t xml:space="preserve">Peanut oil everywhere; not for this anchor</t>
  </si>
  <si>
    <t xml:space="preserve">Italy</t>
  </si>
  <si>
    <t xml:space="preserve">Food, cities</t>
  </si>
  <si>
    <t xml:space="preserve">Pesto and pastry counters</t>
  </si>
  <si>
    <t xml:space="preserve">Score = (6 minus cuisine risk) + labelling + kitchen accommodation + fit. Maximum 20. It is a tie-breaker, not a verdict.</t>
  </si>
  <si>
    <t xml:space="preserve">Chosen destination</t>
  </si>
  <si>
    <t xml:space="preserve">Where to read next: lovetravelplanning.com/destinations/  ·  lovetravelplanning.com/planning/travel-inspiration/  ·  lovetravelplanning.com/hidden-nuts-in-food/</t>
  </si>
  <si>
    <t xml:space="preserve">Step 5: Budgeting and saving</t>
  </si>
  <si>
    <t xml:space="preserve">Set the daily experience budget before you choose accommodation. Reward points can remove the biggest line.</t>
  </si>
  <si>
    <t xml:space="preserve">Travellers</t>
  </si>
  <si>
    <t xml:space="preserve">Daily experience budget per person (food, activities, transport on the day)</t>
  </si>
  <si>
    <t xml:space="preserve">Contingency</t>
  </si>
  <si>
    <t xml:space="preserve">Category</t>
  </si>
  <si>
    <t xml:space="preserve">Estimate</t>
  </si>
  <si>
    <t xml:space="preserve">Actual</t>
  </si>
  <si>
    <t xml:space="preserve">Paid with points? (yes/no)</t>
  </si>
  <si>
    <t xml:space="preserve">Flights (cash charges if on points)</t>
  </si>
  <si>
    <t xml:space="preserve">Two return seats on Avios plus £300 charges</t>
  </si>
  <si>
    <t xml:space="preserve">Accommodation</t>
  </si>
  <si>
    <t xml:space="preserve">Car hire and fuel</t>
  </si>
  <si>
    <t xml:space="preserve">Experiences (from 2 What)</t>
  </si>
  <si>
    <t xml:space="preserve">Orca tour, Rottnest, wineries</t>
  </si>
  <si>
    <t xml:space="preserve">Daily experience budget</t>
  </si>
  <si>
    <t xml:space="preserve">Formula: travellers x nights x daily budget</t>
  </si>
  <si>
    <t xml:space="preserve">Insurance</t>
  </si>
  <si>
    <t xml:space="preserve">Allergy declared</t>
  </si>
  <si>
    <t xml:space="preserve">Transfers, parking, tolls</t>
  </si>
  <si>
    <t xml:space="preserve">Park passes and admissions</t>
  </si>
  <si>
    <t xml:space="preserve">WA Holiday Pass</t>
  </si>
  <si>
    <t xml:space="preserve">Other</t>
  </si>
  <si>
    <t xml:space="preserve">Subtotal</t>
  </si>
  <si>
    <t xml:space="preserve">Total</t>
  </si>
  <si>
    <t xml:space="preserve">Per person</t>
  </si>
  <si>
    <t xml:space="preserve">Per person per night</t>
  </si>
  <si>
    <t xml:space="preserve">Actual against estimate</t>
  </si>
  <si>
    <t xml:space="preserve">Reward points check</t>
  </si>
  <si>
    <t xml:space="preserve">Avios balance today</t>
  </si>
  <si>
    <t xml:space="preserve">Avios needed per seat (from the ba.com search)</t>
  </si>
  <si>
    <t xml:space="preserve">Seats to buy with points</t>
  </si>
  <si>
    <t xml:space="preserve">Companion vouchers held</t>
  </si>
  <si>
    <t xml:space="preserve">Avios needed (voucher halves the second seat of a pair)</t>
  </si>
  <si>
    <t xml:space="preserve">Shortfall or surplus</t>
  </si>
  <si>
    <t xml:space="preserve">Where to read next: lovetravelplanning.com/planning/reward-points/  ·  lovetravelplanning.com/book-reward-flights-with-avios/</t>
  </si>
  <si>
    <t xml:space="preserve">Step 6: How do you book?</t>
  </si>
  <si>
    <t xml:space="preserve">One row per booking. The sheet flags cancellation deadlines that are close.</t>
  </si>
  <si>
    <t xml:space="preserve">Booking</t>
  </si>
  <si>
    <t xml:space="preserve">Provider</t>
  </si>
  <si>
    <t xml:space="preserve">Booked on</t>
  </si>
  <si>
    <t xml:space="preserve">Confirmation number</t>
  </si>
  <si>
    <t xml:space="preserve">Cost</t>
  </si>
  <si>
    <t xml:space="preserve">Paid? (yes/no)</t>
  </si>
  <si>
    <t xml:space="preserve">Free cancellation until</t>
  </si>
  <si>
    <t xml:space="preserve">Days left to cancel</t>
  </si>
  <si>
    <t xml:space="preserve">Allergy noted with the provider? (yes/no)</t>
  </si>
  <si>
    <t xml:space="preserve">Flights LHR to PER return</t>
  </si>
  <si>
    <t xml:space="preserve">British Airways</t>
  </si>
  <si>
    <t xml:space="preserve">ABC123</t>
  </si>
  <si>
    <t xml:space="preserve">Avios plus £300</t>
  </si>
  <si>
    <t xml:space="preserve">Perth hotel, 3 nights</t>
  </si>
  <si>
    <t xml:space="preserve">Booking.com</t>
  </si>
  <si>
    <t xml:space="preserve">Fridge in room confirmed</t>
  </si>
  <si>
    <t xml:space="preserve">Car hire, 12 days</t>
  </si>
  <si>
    <t xml:space="preserve">Hertz</t>
  </si>
  <si>
    <t xml:space="preserve">n/a</t>
  </si>
  <si>
    <t xml:space="preserve">Total booked</t>
  </si>
  <si>
    <t xml:space="preserve">Bookings not yet paid</t>
  </si>
  <si>
    <t xml:space="preserve">Where to read next: lovetravelplanning.com/building-your-trip-itinerary-for-successful-travel-planning/  ·  lovetravelplanning.com/nut-allergy-travel-accommodation/</t>
  </si>
  <si>
    <t xml:space="preserve">Step 7: What to pack?</t>
  </si>
  <si>
    <t xml:space="preserve">The five parts of the holiday packing list. Tick as you go; the full lists are on the packing hub.</t>
  </si>
  <si>
    <t xml:space="preserve">Part</t>
  </si>
  <si>
    <t xml:space="preserve">Item</t>
  </si>
  <si>
    <t xml:space="preserve">Who</t>
  </si>
  <si>
    <t xml:space="preserve">Packed? (yes/no)</t>
  </si>
  <si>
    <t xml:space="preserve">Documents and money</t>
  </si>
  <si>
    <t xml:space="preserve">Passports</t>
  </si>
  <si>
    <t xml:space="preserve">Insurance policy and emergency line</t>
  </si>
  <si>
    <t xml:space="preserve">Allergy declared, anaphylaxis confirmed in writing</t>
  </si>
  <si>
    <t xml:space="preserve">Driving licence</t>
  </si>
  <si>
    <t xml:space="preserve">Car hire</t>
  </si>
  <si>
    <t xml:space="preserve">Hand luggage</t>
  </si>
  <si>
    <t xml:space="preserve">Two EpiPens and antihistamines</t>
  </si>
  <si>
    <t xml:space="preserve">Doctor's letter, generic names</t>
  </si>
  <si>
    <t xml:space="preserve">Translation cards, printed</t>
  </si>
  <si>
    <t xml:space="preserve">English and any local language</t>
  </si>
  <si>
    <t xml:space="preserve">Power bank and plug adaptor</t>
  </si>
  <si>
    <t xml:space="preserve">Change of clothes</t>
  </si>
  <si>
    <t xml:space="preserve">Suitcase</t>
  </si>
  <si>
    <t xml:space="preserve">Clothes for the forecast</t>
  </si>
  <si>
    <t xml:space="preserve">Walking boots (worn on the plane)</t>
  </si>
  <si>
    <t xml:space="preserve">First aid kit</t>
  </si>
  <si>
    <t xml:space="preserve">Blister plasters, bite cream, rehydration sachets</t>
  </si>
  <si>
    <t xml:space="preserve">Children</t>
  </si>
  <si>
    <t xml:space="preserve">Own list, checked</t>
  </si>
  <si>
    <t xml:space="preserve"> </t>
  </si>
  <si>
    <t xml:space="preserve">Items</t>
  </si>
  <si>
    <t xml:space="preserve">Packed</t>
  </si>
  <si>
    <t xml:space="preserve">Still to pack</t>
  </si>
  <si>
    <t xml:space="preserve">Where to read next: lovetravelplanning.com/planning/packing-checklists/  ·  lovetravelplanning.com/planning/resources/allergies/translation-cards/</t>
  </si>
  <si>
    <t xml:space="preserve">Step 8: Countdown to departure</t>
  </si>
  <si>
    <t xml:space="preserve">Due dates are worked out from the departure date on Start here. The sheet flags anything overdue.</t>
  </si>
  <si>
    <t xml:space="preserve">Task</t>
  </si>
  <si>
    <t xml:space="preserve">Weeks before departure</t>
  </si>
  <si>
    <t xml:space="preserve">Due by</t>
  </si>
  <si>
    <t xml:space="preserve">Done? (yes/no)</t>
  </si>
  <si>
    <t xml:space="preserve">Status</t>
  </si>
  <si>
    <t xml:space="preserve">Buy insurance and declare every traveller's conditions</t>
  </si>
  <si>
    <t xml:space="preserve">Ask for anaphylaxis cover in writing</t>
  </si>
  <si>
    <t xml:space="preserve">Book reward flights on release day (355 days out)</t>
  </si>
  <si>
    <t xml:space="preserve">Check passports against the six-month rule</t>
  </si>
  <si>
    <t xml:space="preserve">Apply for visas or travel authorisations</t>
  </si>
  <si>
    <t xml:space="preserve">Australia ETA</t>
  </si>
  <si>
    <t xml:space="preserve">Print translation cards and laminate</t>
  </si>
  <si>
    <t xml:space="preserve">Confirm allergy with airline and hotels</t>
  </si>
  <si>
    <t xml:space="preserve">Triple declaration on the day too</t>
  </si>
  <si>
    <t xml:space="preserve">Order currency and tell the bank</t>
  </si>
  <si>
    <t xml:space="preserve">Download offline maps, tickets and the phone cards</t>
  </si>
  <si>
    <t xml:space="preserve">Pack from the checklist (7 Pack)</t>
  </si>
  <si>
    <t xml:space="preserve">Save the local emergency number and nearest hospital</t>
  </si>
  <si>
    <t xml:space="preserve">Tasks done</t>
  </si>
  <si>
    <t xml:space="preserve">Overdue</t>
  </si>
  <si>
    <t xml:space="preserve">Where to read next: lovetravelplanning.com/final-travel-planning-stages-and-countdown-to-departure/  ·  lovetravelplanning.com/allergy-travel-insurance/</t>
  </si>
  <si>
    <t xml:space="preserve">Step 9: On the road, and coming home</t>
  </si>
  <si>
    <t xml:space="preserve">Light-touch notes while you are away, then the review in the first week back. These notes are what make the next plan better.</t>
  </si>
  <si>
    <t xml:space="preserve">On the road</t>
  </si>
  <si>
    <t xml:space="preserve">Date</t>
  </si>
  <si>
    <t xml:space="preserve">Where we were</t>
  </si>
  <si>
    <t xml:space="preserve">What went well</t>
  </si>
  <si>
    <t xml:space="preserve">What we would change</t>
  </si>
  <si>
    <t xml:space="preserve">Booking or plan to sort tomorrow</t>
  </si>
  <si>
    <t xml:space="preserve">Miss Chow's: nut-free kitchen, ask for the manager</t>
  </si>
  <si>
    <t xml:space="preserve">Landed too late for Kings Park; do it day two</t>
  </si>
  <si>
    <t xml:space="preserve">Ring Rottnest ferry about bike hire</t>
  </si>
  <si>
    <t xml:space="preserve">The review, in the first week back</t>
  </si>
  <si>
    <t xml:space="preserve">What was the best decision we made in planning?</t>
  </si>
  <si>
    <t xml:space="preserve">What did we over-plan or under-plan?</t>
  </si>
  <si>
    <t xml:space="preserve">Which bookings were worth paying for ahead, and which were not?</t>
  </si>
  <si>
    <t xml:space="preserve">How did the allergy planning hold up? Anything to add to the cards or the routine?</t>
  </si>
  <si>
    <t xml:space="preserve">What did we pack and never use? What did we wish we had?</t>
  </si>
  <si>
    <t xml:space="preserve">Budget: where did the actual differ from the estimate, and why? (see 5 Budget)</t>
  </si>
  <si>
    <t xml:space="preserve">What would we tell someone planning the same trip?</t>
  </si>
  <si>
    <t xml:space="preserve">Trip rating out of ten, and the one thing that would make it eleven</t>
  </si>
  <si>
    <t xml:space="preserve">Where to read next: lovetravelplanning.com/travel-planning-doesnt-end-even-when-youre-away/  ·  lovetravelplanning.com/review-your-trip-to-help-make-better-travel-plans-in-the-future/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</si>
</sst>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 mmm\ yyyy"/>
    <numFmt numFmtId="166" formatCode="0"/>
    <numFmt numFmtId="167" formatCode="\£#,##0"/>
    <numFmt numFmtId="168" formatCode="0%"/>
    <numFmt numFmtId="169" formatCode="\£#,##0;&quot;(£&quot;#,##0\);\-"/>
    <numFmt numFmtId="170" formatCode="#,##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25512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10"/>
      <color rgb="FF3C4A37"/>
      <name val="Arial"/>
      <family val="0"/>
      <charset val="1"/>
    </font>
    <font>
      <sz val="9"/>
      <color rgb="FF7FA36C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9F0E4"/>
        <bgColor rgb="FFFFF3D6"/>
      </patternFill>
    </fill>
    <fill>
      <patternFill patternType="solid">
        <fgColor rgb="FFFFF3D6"/>
        <bgColor rgb="FFE9F0E4"/>
      </patternFill>
    </fill>
    <fill>
      <patternFill patternType="solid">
        <fgColor rgb="FF225512"/>
        <bgColor rgb="FF3C4A3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6C2"/>
      </left>
      <right style="thin">
        <color rgb="FFC9D6C2"/>
      </right>
      <top style="thin">
        <color rgb="FFC9D6C2"/>
      </top>
      <bottom style="thin">
        <color rgb="FFC9D6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D6C2"/>
      <rgbColor rgb="FF808080"/>
      <rgbColor rgb="FF9999FF"/>
      <rgbColor rgb="FF993366"/>
      <rgbColor rgb="FFFFF3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9F0E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FA36C"/>
      <rgbColor rgb="FF003366"/>
      <rgbColor rgb="FF339966"/>
      <rgbColor rgb="FF003300"/>
      <rgbColor rgb="FF225512"/>
      <rgbColor rgb="FF993300"/>
      <rgbColor rgb="FF993366"/>
      <rgbColor rgb="FF333399"/>
      <rgbColor rgb="FF3C4A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5512"/>
    <pageSetUpPr fitToPage="false"/>
  </sheetPr>
  <dimension ref="A1:C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52"/>
  </cols>
  <sheetData>
    <row r="1" customFormat="false" ht="19.7" hidden="false" customHeight="false" outlineLevel="0" collapsed="false">
      <c r="A1" s="1" t="s">
        <v>0</v>
      </c>
      <c r="B1" s="2"/>
      <c r="C1" s="2"/>
    </row>
    <row r="2" customFormat="false" ht="15" hidden="false" customHeight="false" outlineLevel="0" collapsed="false">
      <c r="A2" s="3" t="s">
        <v>1</v>
      </c>
      <c r="B2" s="2"/>
      <c r="C2" s="2"/>
    </row>
    <row r="3" customFormat="false" ht="15" hidden="false" customHeight="false" outlineLevel="0" collapsed="false">
      <c r="A3" s="4" t="s">
        <v>2</v>
      </c>
      <c r="B3" s="2"/>
      <c r="C3" s="2"/>
    </row>
    <row r="4" customFormat="false" ht="15" hidden="false" customHeight="false" outlineLevel="0" collapsed="false">
      <c r="A4" s="2"/>
      <c r="B4" s="2"/>
      <c r="C4" s="2"/>
    </row>
    <row r="5" customFormat="false" ht="15" hidden="false" customHeight="false" outlineLevel="0" collapsed="false">
      <c r="A5" s="5" t="s">
        <v>3</v>
      </c>
      <c r="B5" s="2"/>
      <c r="C5" s="2"/>
    </row>
    <row r="6" customFormat="false" ht="15" hidden="false" customHeight="false" outlineLevel="0" collapsed="false">
      <c r="A6" s="6" t="s">
        <v>4</v>
      </c>
      <c r="B6" s="2"/>
      <c r="C6" s="2"/>
    </row>
    <row r="7" customFormat="false" ht="15" hidden="false" customHeight="false" outlineLevel="0" collapsed="false">
      <c r="A7" s="6" t="s">
        <v>5</v>
      </c>
      <c r="B7" s="2"/>
      <c r="C7" s="2"/>
    </row>
    <row r="8" customFormat="false" ht="15" hidden="false" customHeight="false" outlineLevel="0" collapsed="false">
      <c r="A8" s="6" t="s">
        <v>6</v>
      </c>
      <c r="B8" s="2"/>
      <c r="C8" s="2"/>
    </row>
    <row r="9" customFormat="false" ht="15" hidden="false" customHeight="false" outlineLevel="0" collapsed="false">
      <c r="A9" s="6" t="s">
        <v>7</v>
      </c>
      <c r="B9" s="2"/>
      <c r="C9" s="2"/>
    </row>
    <row r="10" customFormat="false" ht="15" hidden="false" customHeight="false" outlineLevel="0" collapsed="false">
      <c r="A10" s="6" t="s">
        <v>8</v>
      </c>
      <c r="B10" s="2"/>
      <c r="C10" s="2"/>
    </row>
    <row r="11" customFormat="false" ht="15" hidden="false" customHeight="false" outlineLevel="0" collapsed="false">
      <c r="A11" s="2"/>
      <c r="B11" s="2"/>
      <c r="C11" s="2"/>
    </row>
    <row r="12" customFormat="false" ht="15" hidden="false" customHeight="false" outlineLevel="0" collapsed="false">
      <c r="A12" s="5" t="s">
        <v>9</v>
      </c>
      <c r="B12" s="2"/>
      <c r="C12" s="2"/>
    </row>
    <row r="13" customFormat="false" ht="15" hidden="false" customHeight="false" outlineLevel="0" collapsed="false">
      <c r="A13" s="7" t="s">
        <v>10</v>
      </c>
      <c r="B13" s="2"/>
      <c r="C13" s="2"/>
    </row>
    <row r="14" customFormat="false" ht="15" hidden="false" customHeight="false" outlineLevel="0" collapsed="false">
      <c r="A14" s="8" t="s">
        <v>11</v>
      </c>
      <c r="B14" s="2"/>
      <c r="C14" s="2"/>
    </row>
    <row r="15" customFormat="false" ht="15" hidden="false" customHeight="false" outlineLevel="0" collapsed="false">
      <c r="A15" s="9" t="s">
        <v>12</v>
      </c>
      <c r="B15" s="2"/>
      <c r="C15" s="2"/>
    </row>
    <row r="16" customFormat="false" ht="15" hidden="false" customHeight="false" outlineLevel="0" collapsed="false">
      <c r="A16" s="2"/>
      <c r="B16" s="2"/>
      <c r="C16" s="2"/>
    </row>
    <row r="17" customFormat="false" ht="15" hidden="false" customHeight="false" outlineLevel="0" collapsed="false">
      <c r="A17" s="5" t="s">
        <v>13</v>
      </c>
      <c r="B17" s="2"/>
      <c r="C17" s="2"/>
    </row>
    <row r="18" customFormat="false" ht="15" hidden="false" customHeight="false" outlineLevel="0" collapsed="false">
      <c r="A18" s="6" t="s">
        <v>14</v>
      </c>
      <c r="B18" s="7" t="s">
        <v>15</v>
      </c>
      <c r="C18" s="2"/>
    </row>
    <row r="19" customFormat="false" ht="15" hidden="false" customHeight="false" outlineLevel="0" collapsed="false">
      <c r="A19" s="6" t="s">
        <v>16</v>
      </c>
      <c r="B19" s="10" t="n">
        <v>46480</v>
      </c>
      <c r="C19" s="2"/>
    </row>
    <row r="20" customFormat="false" ht="15" hidden="false" customHeight="false" outlineLevel="0" collapsed="false">
      <c r="A20" s="6" t="s">
        <v>17</v>
      </c>
      <c r="B20" s="10" t="n">
        <v>46495</v>
      </c>
      <c r="C20" s="2"/>
    </row>
    <row r="21" customFormat="false" ht="15" hidden="false" customHeight="false" outlineLevel="0" collapsed="false">
      <c r="A21" s="6" t="s">
        <v>18</v>
      </c>
      <c r="B21" s="7" t="n">
        <v>4</v>
      </c>
      <c r="C21" s="2"/>
    </row>
    <row r="22" customFormat="false" ht="15" hidden="false" customHeight="false" outlineLevel="0" collapsed="false">
      <c r="A22" s="6" t="s">
        <v>19</v>
      </c>
      <c r="B22" s="7" t="s">
        <v>20</v>
      </c>
      <c r="C22" s="2"/>
    </row>
    <row r="23" customFormat="false" ht="15" hidden="false" customHeight="false" outlineLevel="0" collapsed="false">
      <c r="A23" s="6" t="s">
        <v>21</v>
      </c>
      <c r="B23" s="7" t="s">
        <v>22</v>
      </c>
      <c r="C23" s="2"/>
    </row>
    <row r="24" customFormat="false" ht="15" hidden="false" customHeight="false" outlineLevel="0" collapsed="false">
      <c r="A24" s="6" t="s">
        <v>23</v>
      </c>
      <c r="B24" s="8" t="n">
        <f aca="false">IF(AND(ISNUMBER(B19),ISNUMBER(B20)),B20-B19,"")</f>
        <v>15</v>
      </c>
      <c r="C24" s="2"/>
    </row>
    <row r="25" customFormat="false" ht="15" hidden="false" customHeight="false" outlineLevel="0" collapsed="false">
      <c r="A25" s="6" t="s">
        <v>24</v>
      </c>
      <c r="B25" s="8" t="n">
        <f aca="true">IF(ISNUMBER(B19),B19-TODAY(),"")</f>
        <v>188</v>
      </c>
      <c r="C25" s="2"/>
    </row>
    <row r="26" customFormat="false" ht="15" hidden="false" customHeight="false" outlineLevel="0" collapsed="false">
      <c r="A26" s="6" t="s">
        <v>25</v>
      </c>
      <c r="B26" s="11" t="n">
        <f aca="false">IF(ISNUMBER(B20),EDATE(B20,6),"")</f>
        <v>46678</v>
      </c>
      <c r="C26" s="2"/>
    </row>
    <row r="27" customFormat="false" ht="15" hidden="false" customHeight="false" outlineLevel="0" collapsed="false">
      <c r="A27" s="2"/>
      <c r="B27" s="2"/>
      <c r="C27" s="2"/>
    </row>
    <row r="28" customFormat="false" ht="15" hidden="false" customHeight="false" outlineLevel="0" collapsed="false">
      <c r="A28" s="5" t="s">
        <v>26</v>
      </c>
      <c r="B28" s="2"/>
      <c r="C28" s="2"/>
    </row>
    <row r="29" customFormat="false" ht="15" hidden="false" customHeight="false" outlineLevel="0" collapsed="false">
      <c r="A29" s="3" t="s">
        <v>27</v>
      </c>
      <c r="B29" s="2"/>
      <c r="C29" s="2"/>
    </row>
    <row r="30" customFormat="false" ht="30" hidden="false" customHeight="true" outlineLevel="0" collapsed="false">
      <c r="A30" s="12" t="s">
        <v>28</v>
      </c>
      <c r="B30" s="12" t="s">
        <v>29</v>
      </c>
      <c r="C30" s="12" t="s">
        <v>30</v>
      </c>
    </row>
    <row r="31" customFormat="false" ht="42" hidden="false" customHeight="true" outlineLevel="0" collapsed="false">
      <c r="A31" s="8" t="s">
        <v>31</v>
      </c>
      <c r="B31" s="7" t="s">
        <v>32</v>
      </c>
      <c r="C31" s="8" t="s">
        <v>33</v>
      </c>
    </row>
    <row r="32" customFormat="false" ht="42" hidden="false" customHeight="true" outlineLevel="0" collapsed="false">
      <c r="A32" s="8" t="s">
        <v>34</v>
      </c>
      <c r="B32" s="7" t="s">
        <v>35</v>
      </c>
      <c r="C32" s="8" t="s">
        <v>36</v>
      </c>
    </row>
    <row r="33" customFormat="false" ht="42" hidden="false" customHeight="true" outlineLevel="0" collapsed="false">
      <c r="A33" s="8" t="s">
        <v>37</v>
      </c>
      <c r="B33" s="7" t="s">
        <v>38</v>
      </c>
      <c r="C33" s="8" t="s">
        <v>39</v>
      </c>
    </row>
    <row r="34" customFormat="false" ht="42" hidden="false" customHeight="true" outlineLevel="0" collapsed="false">
      <c r="A34" s="8" t="s">
        <v>40</v>
      </c>
      <c r="B34" s="7" t="s">
        <v>41</v>
      </c>
      <c r="C34" s="8" t="s">
        <v>42</v>
      </c>
    </row>
    <row r="35" customFormat="false" ht="42" hidden="false" customHeight="true" outlineLevel="0" collapsed="false">
      <c r="A35" s="8" t="s">
        <v>43</v>
      </c>
      <c r="B35" s="7" t="s">
        <v>44</v>
      </c>
      <c r="C35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5512"/>
    <pageSetUpPr fitToPage="false"/>
  </sheetPr>
  <dimension ref="A1:J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32"/>
    <col collapsed="false" customWidth="true" hidden="false" outlineLevel="0" max="5" min="5" style="0" width="24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18"/>
    <col collapsed="false" customWidth="true" hidden="false" outlineLevel="0" max="9" min="9" style="0" width="16"/>
    <col collapsed="false" customWidth="true" hidden="false" outlineLevel="0" max="10" min="10" style="0" width="30"/>
  </cols>
  <sheetData>
    <row r="1" customFormat="false" ht="19.7" hidden="false" customHeight="false" outlineLevel="0" collapsed="false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5" hidden="false" customHeight="false" outlineLevel="0" collapsed="false">
      <c r="A2" s="3" t="s">
        <v>46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</row>
    <row r="5" customFormat="false" ht="30" hidden="false" customHeight="true" outlineLevel="0" collapsed="false">
      <c r="A5" s="12" t="s">
        <v>47</v>
      </c>
      <c r="B5" s="12" t="s">
        <v>48</v>
      </c>
      <c r="C5" s="12" t="s">
        <v>49</v>
      </c>
      <c r="D5" s="12" t="s">
        <v>50</v>
      </c>
      <c r="E5" s="12" t="s">
        <v>51</v>
      </c>
      <c r="F5" s="12" t="s">
        <v>52</v>
      </c>
      <c r="G5" s="12" t="s">
        <v>53</v>
      </c>
      <c r="H5" s="12" t="s">
        <v>54</v>
      </c>
      <c r="I5" s="12" t="s">
        <v>55</v>
      </c>
      <c r="J5" s="12" t="s">
        <v>56</v>
      </c>
    </row>
    <row r="6" customFormat="false" ht="23.85" hidden="false" customHeight="false" outlineLevel="0" collapsed="false">
      <c r="A6" s="7" t="s">
        <v>57</v>
      </c>
      <c r="B6" s="7" t="n">
        <v>29</v>
      </c>
      <c r="C6" s="7" t="s">
        <v>58</v>
      </c>
      <c r="D6" s="7" t="s">
        <v>59</v>
      </c>
      <c r="E6" s="7" t="s">
        <v>60</v>
      </c>
      <c r="F6" s="10" t="n">
        <v>48001</v>
      </c>
      <c r="G6" s="8" t="str">
        <f aca="false">IF(F6="","",IF(F6&gt;='Start here'!$B$26,"OK","Renew"))</f>
        <v>OK</v>
      </c>
      <c r="H6" s="7" t="s">
        <v>61</v>
      </c>
      <c r="I6" s="7" t="s">
        <v>58</v>
      </c>
      <c r="J6" s="7" t="s">
        <v>62</v>
      </c>
    </row>
    <row r="7" customFormat="false" ht="15" hidden="false" customHeight="false" outlineLevel="0" collapsed="false">
      <c r="A7" s="7" t="s">
        <v>63</v>
      </c>
      <c r="B7" s="7"/>
      <c r="C7" s="7" t="s">
        <v>64</v>
      </c>
      <c r="D7" s="7"/>
      <c r="E7" s="7"/>
      <c r="F7" s="10"/>
      <c r="G7" s="8" t="str">
        <f aca="false">IF(F7="","",IF(F7&gt;='Start here'!$B$26,"OK","Renew"))</f>
        <v/>
      </c>
      <c r="H7" s="7"/>
      <c r="I7" s="7"/>
      <c r="J7" s="7"/>
    </row>
    <row r="8" customFormat="false" ht="15" hidden="false" customHeight="false" outlineLevel="0" collapsed="false">
      <c r="A8" s="7" t="s">
        <v>65</v>
      </c>
      <c r="B8" s="7"/>
      <c r="C8" s="7" t="s">
        <v>64</v>
      </c>
      <c r="D8" s="7"/>
      <c r="E8" s="7"/>
      <c r="F8" s="10"/>
      <c r="G8" s="8" t="str">
        <f aca="false">IF(F8="","",IF(F8&gt;='Start here'!$B$26,"OK","Renew"))</f>
        <v/>
      </c>
      <c r="H8" s="7"/>
      <c r="I8" s="7"/>
      <c r="J8" s="7"/>
    </row>
    <row r="9" customFormat="false" ht="15" hidden="false" customHeight="false" outlineLevel="0" collapsed="false">
      <c r="A9" s="7"/>
      <c r="B9" s="7"/>
      <c r="C9" s="7"/>
      <c r="D9" s="7"/>
      <c r="E9" s="7"/>
      <c r="F9" s="10"/>
      <c r="G9" s="8" t="str">
        <f aca="false">IF(F9="","",IF(F9&gt;='Start here'!$B$26,"OK","Renew"))</f>
        <v/>
      </c>
      <c r="H9" s="7"/>
      <c r="I9" s="7"/>
      <c r="J9" s="7"/>
    </row>
    <row r="10" customFormat="false" ht="15" hidden="false" customHeight="fals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customFormat="false" ht="1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customFormat="false" ht="15" hidden="false" customHeight="false" outlineLevel="0" collapsed="false">
      <c r="A12" s="5" t="s">
        <v>66</v>
      </c>
      <c r="B12" s="2"/>
      <c r="C12" s="2"/>
      <c r="D12" s="2"/>
      <c r="E12" s="2"/>
      <c r="F12" s="2"/>
      <c r="G12" s="2"/>
      <c r="H12" s="2"/>
      <c r="I12" s="2"/>
      <c r="J12" s="2"/>
    </row>
    <row r="13" customFormat="false" ht="15" hidden="false" customHeight="false" outlineLevel="0" collapsed="false">
      <c r="A13" s="3" t="s">
        <v>67</v>
      </c>
      <c r="B13" s="2"/>
      <c r="C13" s="2"/>
      <c r="D13" s="2"/>
      <c r="E13" s="2"/>
      <c r="F13" s="2"/>
      <c r="G13" s="2"/>
      <c r="H13" s="2"/>
      <c r="I13" s="2"/>
      <c r="J13" s="2"/>
    </row>
  </sheetData>
  <dataValidations count="1">
    <dataValidation allowBlank="true" errorStyle="stop" operator="between" showDropDown="false" showErrorMessage="false" showInputMessage="false" sqref="C6:C40 I6:I4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5512"/>
    <pageSetUpPr fitToPage="fals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30"/>
    <col collapsed="false" customWidth="true" hidden="false" outlineLevel="0" max="4" min="3" style="0" width="18"/>
    <col collapsed="false" customWidth="true" hidden="false" outlineLevel="0" max="5" min="5" style="0" width="26"/>
    <col collapsed="false" customWidth="true" hidden="false" outlineLevel="0" max="6" min="6" style="0" width="34"/>
  </cols>
  <sheetData>
    <row r="1" customFormat="false" ht="19.7" hidden="false" customHeight="false" outlineLevel="0" collapsed="false">
      <c r="A1" s="1" t="s">
        <v>68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69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  <c r="F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</row>
    <row r="5" customFormat="false" ht="15" hidden="false" customHeight="false" outlineLevel="0" collapsed="false">
      <c r="A5" s="5" t="s">
        <v>70</v>
      </c>
      <c r="B5" s="13" t="str">
        <f aca="false">'Start here'!B32</f>
        <v>Three nights in Margaret River</v>
      </c>
      <c r="C5" s="2"/>
      <c r="D5" s="2"/>
      <c r="E5" s="2"/>
      <c r="F5" s="2"/>
    </row>
    <row r="6" customFormat="false" ht="15" hidden="false" customHeight="false" outlineLevel="0" collapsed="false">
      <c r="A6" s="5" t="s">
        <v>71</v>
      </c>
      <c r="B6" s="7" t="s">
        <v>72</v>
      </c>
      <c r="C6" s="2"/>
      <c r="D6" s="2"/>
      <c r="E6" s="2"/>
      <c r="F6" s="2"/>
    </row>
    <row r="7" customFormat="false" ht="15" hidden="false" customHeight="false" outlineLevel="0" collapsed="false">
      <c r="A7" s="5" t="s">
        <v>73</v>
      </c>
      <c r="B7" s="7" t="s">
        <v>74</v>
      </c>
      <c r="C7" s="2"/>
      <c r="D7" s="2"/>
      <c r="E7" s="2"/>
      <c r="F7" s="2"/>
    </row>
    <row r="8" customFormat="false" ht="15" hidden="false" customHeight="false" outlineLevel="0" collapsed="false">
      <c r="A8" s="2"/>
      <c r="B8" s="2"/>
      <c r="C8" s="2"/>
      <c r="D8" s="2"/>
      <c r="E8" s="2"/>
      <c r="F8" s="2"/>
    </row>
    <row r="9" customFormat="false" ht="30" hidden="false" customHeight="true" outlineLevel="0" collapsed="false">
      <c r="A9" s="12" t="s">
        <v>75</v>
      </c>
      <c r="B9" s="12" t="s">
        <v>76</v>
      </c>
      <c r="C9" s="12" t="s">
        <v>77</v>
      </c>
      <c r="D9" s="12" t="s">
        <v>78</v>
      </c>
      <c r="E9" s="12" t="s">
        <v>79</v>
      </c>
      <c r="F9" s="12" t="s">
        <v>56</v>
      </c>
    </row>
    <row r="10" customFormat="false" ht="15" hidden="false" customHeight="false" outlineLevel="0" collapsed="false">
      <c r="A10" s="7" t="s">
        <v>80</v>
      </c>
      <c r="B10" s="7" t="s">
        <v>81</v>
      </c>
      <c r="C10" s="7" t="s">
        <v>82</v>
      </c>
      <c r="D10" s="7" t="s">
        <v>58</v>
      </c>
      <c r="E10" s="7" t="s">
        <v>83</v>
      </c>
      <c r="F10" s="7" t="s">
        <v>84</v>
      </c>
    </row>
    <row r="11" customFormat="false" ht="23.85" hidden="false" customHeight="false" outlineLevel="0" collapsed="false">
      <c r="A11" s="7" t="s">
        <v>85</v>
      </c>
      <c r="B11" s="7" t="s">
        <v>86</v>
      </c>
      <c r="C11" s="7" t="s">
        <v>87</v>
      </c>
      <c r="D11" s="7" t="s">
        <v>64</v>
      </c>
      <c r="E11" s="7" t="s">
        <v>88</v>
      </c>
      <c r="F11" s="7"/>
    </row>
    <row r="12" customFormat="false" ht="15" hidden="false" customHeight="false" outlineLevel="0" collapsed="false">
      <c r="A12" s="7" t="s">
        <v>89</v>
      </c>
      <c r="B12" s="7" t="s">
        <v>57</v>
      </c>
      <c r="C12" s="7" t="s">
        <v>90</v>
      </c>
      <c r="D12" s="7" t="s">
        <v>58</v>
      </c>
      <c r="E12" s="7"/>
      <c r="F12" s="7" t="s">
        <v>91</v>
      </c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</row>
    <row r="14" customFormat="false" ht="15" hidden="false" customHeight="false" outlineLevel="0" collapsed="false">
      <c r="A14" s="2"/>
      <c r="B14" s="2"/>
      <c r="C14" s="2"/>
      <c r="D14" s="2"/>
      <c r="E14" s="2"/>
      <c r="F14" s="2"/>
    </row>
    <row r="15" customFormat="false" ht="15" hidden="false" customHeight="false" outlineLevel="0" collapsed="false">
      <c r="A15" s="2"/>
      <c r="B15" s="2"/>
      <c r="C15" s="2"/>
      <c r="D15" s="2"/>
      <c r="E15" s="2"/>
      <c r="F15" s="2"/>
    </row>
    <row r="16" customFormat="false" ht="15" hidden="false" customHeight="false" outlineLevel="0" collapsed="false">
      <c r="A16" s="5" t="s">
        <v>92</v>
      </c>
      <c r="B16" s="8" t="n">
        <f aca="false">COUNTIF(C10:C14,"must")</f>
        <v>1</v>
      </c>
      <c r="C16" s="2"/>
      <c r="D16" s="2"/>
      <c r="E16" s="2"/>
      <c r="F16" s="2"/>
    </row>
    <row r="17" customFormat="false" ht="15" hidden="false" customHeight="false" outlineLevel="0" collapsed="false">
      <c r="A17" s="5" t="s">
        <v>93</v>
      </c>
      <c r="B17" s="8" t="n">
        <f aca="false">COUNTIF(D10:D14,"yes")</f>
        <v>2</v>
      </c>
      <c r="C17" s="2"/>
      <c r="D17" s="2"/>
      <c r="E17" s="2"/>
      <c r="F17" s="2"/>
    </row>
    <row r="18" customFormat="false" ht="15" hidden="false" customHeight="false" outlineLevel="0" collapsed="false">
      <c r="A18" s="2"/>
      <c r="B18" s="2"/>
      <c r="C18" s="2"/>
      <c r="D18" s="2"/>
      <c r="E18" s="2"/>
      <c r="F18" s="2"/>
    </row>
    <row r="19" customFormat="false" ht="15" hidden="false" customHeight="false" outlineLevel="0" collapsed="false">
      <c r="A19" s="3" t="s">
        <v>94</v>
      </c>
      <c r="B19" s="2"/>
      <c r="C19" s="2"/>
      <c r="D19" s="2"/>
      <c r="E19" s="2"/>
      <c r="F19" s="2"/>
    </row>
  </sheetData>
  <dataValidations count="2">
    <dataValidation allowBlank="true" errorStyle="stop" operator="between" showDropDown="false" showErrorMessage="false" showInputMessage="false" sqref="C10:C40" type="list">
      <formula1>"must,should,nice"</formula1>
      <formula2>0</formula2>
    </dataValidation>
    <dataValidation allowBlank="true" errorStyle="stop" operator="between" showDropDown="false" showErrorMessage="false" showInputMessage="false" sqref="D10:D4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5512"/>
    <pageSetUpPr fitToPage="fals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34"/>
    <col collapsed="false" customWidth="true" hidden="false" outlineLevel="0" max="3" min="3" style="0" width="26"/>
  </cols>
  <sheetData>
    <row r="1" customFormat="false" ht="19.7" hidden="false" customHeight="false" outlineLevel="0" collapsed="false">
      <c r="A1" s="1" t="s">
        <v>95</v>
      </c>
      <c r="B1" s="2"/>
      <c r="C1" s="2"/>
    </row>
    <row r="2" customFormat="false" ht="15" hidden="false" customHeight="false" outlineLevel="0" collapsed="false">
      <c r="A2" s="3" t="s">
        <v>96</v>
      </c>
      <c r="B2" s="2"/>
      <c r="C2" s="2"/>
    </row>
    <row r="3" customFormat="false" ht="15" hidden="false" customHeight="false" outlineLevel="0" collapsed="false">
      <c r="A3" s="4" t="s">
        <v>2</v>
      </c>
      <c r="B3" s="2"/>
      <c r="C3" s="2"/>
    </row>
    <row r="4" customFormat="false" ht="15" hidden="false" customHeight="false" outlineLevel="0" collapsed="false">
      <c r="A4" s="2"/>
      <c r="B4" s="2"/>
      <c r="C4" s="2"/>
    </row>
    <row r="5" customFormat="false" ht="15" hidden="false" customHeight="false" outlineLevel="0" collapsed="false">
      <c r="A5" s="6" t="s">
        <v>97</v>
      </c>
      <c r="B5" s="11" t="n">
        <f aca="false">'Start here'!B19</f>
        <v>46480</v>
      </c>
      <c r="C5" s="2"/>
    </row>
    <row r="6" customFormat="false" ht="15" hidden="false" customHeight="false" outlineLevel="0" collapsed="false">
      <c r="A6" s="6" t="s">
        <v>98</v>
      </c>
      <c r="B6" s="11" t="n">
        <f aca="false">'Start here'!B20</f>
        <v>46495</v>
      </c>
      <c r="C6" s="2"/>
    </row>
    <row r="7" customFormat="false" ht="15" hidden="false" customHeight="false" outlineLevel="0" collapsed="false">
      <c r="A7" s="6" t="s">
        <v>23</v>
      </c>
      <c r="B7" s="14" t="n">
        <f aca="false">'Start here'!B24</f>
        <v>15</v>
      </c>
      <c r="C7" s="2"/>
    </row>
    <row r="8" customFormat="false" ht="15" hidden="false" customHeight="false" outlineLevel="0" collapsed="false">
      <c r="A8" s="6" t="s">
        <v>99</v>
      </c>
      <c r="B8" s="7" t="s">
        <v>58</v>
      </c>
      <c r="C8" s="2"/>
    </row>
    <row r="9" customFormat="false" ht="15" hidden="false" customHeight="false" outlineLevel="0" collapsed="false">
      <c r="A9" s="6" t="s">
        <v>100</v>
      </c>
      <c r="B9" s="7" t="s">
        <v>101</v>
      </c>
      <c r="C9" s="2"/>
    </row>
    <row r="10" customFormat="false" ht="15" hidden="false" customHeight="false" outlineLevel="0" collapsed="false">
      <c r="A10" s="6" t="s">
        <v>102</v>
      </c>
      <c r="B10" s="11" t="n">
        <f aca="false">IF(ISNUMBER('Start here'!B19),'Start here'!B19-355,"")</f>
        <v>46125</v>
      </c>
      <c r="C10" s="2"/>
    </row>
    <row r="11" customFormat="false" ht="15" hidden="false" customHeight="false" outlineLevel="0" collapsed="false">
      <c r="A11" s="6" t="s">
        <v>103</v>
      </c>
      <c r="B11" s="11" t="n">
        <f aca="false">IF(ISNUMBER('Start here'!B20),'Start here'!B20-355,"")</f>
        <v>46140</v>
      </c>
      <c r="C11" s="2"/>
    </row>
    <row r="12" customFormat="false" ht="15" hidden="false" customHeight="false" outlineLevel="0" collapsed="false">
      <c r="A12" s="6" t="s">
        <v>104</v>
      </c>
      <c r="B12" s="7" t="s">
        <v>105</v>
      </c>
      <c r="C12" s="2"/>
    </row>
    <row r="13" customFormat="false" ht="15" hidden="false" customHeight="false" outlineLevel="0" collapsed="false">
      <c r="A13" s="6" t="s">
        <v>106</v>
      </c>
      <c r="B13" s="7" t="s">
        <v>107</v>
      </c>
      <c r="C13" s="2"/>
    </row>
    <row r="14" customFormat="false" ht="15" hidden="false" customHeight="false" outlineLevel="0" collapsed="false">
      <c r="A14" s="2"/>
      <c r="B14" s="2"/>
      <c r="C14" s="2"/>
    </row>
    <row r="15" customFormat="false" ht="15" hidden="false" customHeight="false" outlineLevel="0" collapsed="false">
      <c r="A15" s="5" t="s">
        <v>108</v>
      </c>
      <c r="B15" s="2"/>
      <c r="C15" s="2"/>
    </row>
    <row r="16" customFormat="false" ht="30" hidden="false" customHeight="true" outlineLevel="0" collapsed="false">
      <c r="A16" s="12" t="s">
        <v>109</v>
      </c>
      <c r="B16" s="12" t="s">
        <v>110</v>
      </c>
      <c r="C16" s="12" t="s">
        <v>111</v>
      </c>
    </row>
    <row r="17" customFormat="false" ht="15" hidden="false" customHeight="false" outlineLevel="0" collapsed="false">
      <c r="A17" s="7" t="s">
        <v>112</v>
      </c>
      <c r="B17" s="7" t="n">
        <v>3</v>
      </c>
      <c r="C17" s="7" t="n">
        <v>1</v>
      </c>
    </row>
    <row r="18" customFormat="false" ht="15" hidden="false" customHeight="false" outlineLevel="0" collapsed="false">
      <c r="A18" s="7" t="s">
        <v>113</v>
      </c>
      <c r="B18" s="7" t="n">
        <v>3</v>
      </c>
      <c r="C18" s="7" t="n">
        <v>1</v>
      </c>
    </row>
    <row r="19" customFormat="false" ht="15" hidden="false" customHeight="false" outlineLevel="0" collapsed="false">
      <c r="A19" s="7" t="s">
        <v>114</v>
      </c>
      <c r="B19" s="7" t="n">
        <v>2</v>
      </c>
      <c r="C19" s="7" t="n">
        <v>1</v>
      </c>
    </row>
    <row r="20" customFormat="false" ht="15" hidden="false" customHeight="false" outlineLevel="0" collapsed="false">
      <c r="A20" s="7" t="s">
        <v>115</v>
      </c>
      <c r="B20" s="7" t="n">
        <v>2</v>
      </c>
      <c r="C20" s="7" t="n">
        <v>1</v>
      </c>
    </row>
    <row r="21" customFormat="false" ht="15" hidden="false" customHeight="false" outlineLevel="0" collapsed="false">
      <c r="A21" s="7" t="s">
        <v>116</v>
      </c>
      <c r="B21" s="7" t="n">
        <v>3</v>
      </c>
      <c r="C21" s="7" t="n">
        <v>0</v>
      </c>
    </row>
    <row r="22" customFormat="false" ht="15" hidden="false" customHeight="false" outlineLevel="0" collapsed="false">
      <c r="A22" s="7"/>
      <c r="B22" s="7"/>
      <c r="C22" s="7"/>
    </row>
    <row r="23" customFormat="false" ht="15" hidden="false" customHeight="false" outlineLevel="0" collapsed="false">
      <c r="A23" s="2"/>
      <c r="B23" s="2"/>
      <c r="C23" s="2"/>
    </row>
    <row r="24" customFormat="false" ht="15" hidden="false" customHeight="false" outlineLevel="0" collapsed="false">
      <c r="A24" s="5" t="s">
        <v>117</v>
      </c>
      <c r="B24" s="8" t="n">
        <f aca="false">SUM(B17:B22)</f>
        <v>13</v>
      </c>
      <c r="C24" s="2"/>
    </row>
    <row r="25" customFormat="false" ht="15" hidden="false" customHeight="false" outlineLevel="0" collapsed="false">
      <c r="A25" s="5" t="s">
        <v>118</v>
      </c>
      <c r="B25" s="8" t="n">
        <f aca="false">SUM(C17:C22)</f>
        <v>4</v>
      </c>
      <c r="C25" s="2"/>
    </row>
    <row r="26" customFormat="false" ht="15" hidden="false" customHeight="false" outlineLevel="0" collapsed="false">
      <c r="A26" s="5" t="s">
        <v>119</v>
      </c>
      <c r="B26" s="14" t="n">
        <f aca="false">B7</f>
        <v>15</v>
      </c>
      <c r="C26" s="2"/>
    </row>
    <row r="27" customFormat="false" ht="15" hidden="false" customHeight="false" outlineLevel="0" collapsed="false">
      <c r="A27" s="5" t="s">
        <v>120</v>
      </c>
      <c r="B27" s="15" t="str">
        <f aca="false">IF(B26="","Set the dates on Start here",IF(B24&gt;B26,"Too much: cut "&amp;(B24-B26)&amp;" night(s)",IF(B24&lt;B26,"Room for "&amp;(B26-B24)&amp;" more night(s)","Fits exactly")))</f>
        <v>Room for 2 more night(s)</v>
      </c>
      <c r="C27" s="2"/>
    </row>
    <row r="28" customFormat="false" ht="15" hidden="false" customHeight="false" outlineLevel="0" collapsed="false">
      <c r="A28" s="2"/>
      <c r="B28" s="2"/>
      <c r="C28" s="2"/>
    </row>
    <row r="29" customFormat="false" ht="15" hidden="false" customHeight="false" outlineLevel="0" collapsed="false">
      <c r="A29" s="3" t="s">
        <v>121</v>
      </c>
      <c r="B29" s="2"/>
      <c r="C29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5512"/>
    <pageSetUpPr fitToPage="false"/>
  </sheetPr>
  <dimension ref="A1:I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7" min="4" style="0" width="18"/>
    <col collapsed="false" customWidth="true" hidden="false" outlineLevel="0" max="8" min="8" style="0" width="14"/>
    <col collapsed="false" customWidth="true" hidden="false" outlineLevel="0" max="9" min="9" style="0" width="30"/>
  </cols>
  <sheetData>
    <row r="1" customFormat="false" ht="19.7" hidden="false" customHeight="false" outlineLevel="0" collapsed="false">
      <c r="A1" s="1" t="s">
        <v>122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3" t="s">
        <v>123</v>
      </c>
      <c r="B2" s="2"/>
      <c r="C2" s="2"/>
      <c r="D2" s="2"/>
      <c r="E2" s="2"/>
      <c r="F2" s="2"/>
      <c r="G2" s="2"/>
      <c r="H2" s="2"/>
      <c r="I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  <c r="F3" s="2"/>
      <c r="G3" s="2"/>
      <c r="H3" s="2"/>
      <c r="I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</row>
    <row r="5" customFormat="false" ht="30" hidden="false" customHeight="true" outlineLevel="0" collapsed="false">
      <c r="A5" s="12" t="s">
        <v>124</v>
      </c>
      <c r="B5" s="12" t="s">
        <v>125</v>
      </c>
      <c r="C5" s="12" t="s">
        <v>126</v>
      </c>
      <c r="D5" s="12" t="s">
        <v>127</v>
      </c>
      <c r="E5" s="12" t="s">
        <v>128</v>
      </c>
      <c r="F5" s="12" t="s">
        <v>129</v>
      </c>
      <c r="G5" s="12" t="s">
        <v>130</v>
      </c>
      <c r="H5" s="12" t="s">
        <v>131</v>
      </c>
      <c r="I5" s="12" t="s">
        <v>56</v>
      </c>
    </row>
    <row r="6" customFormat="false" ht="23.85" hidden="false" customHeight="false" outlineLevel="0" collapsed="false">
      <c r="A6" s="7" t="s">
        <v>132</v>
      </c>
      <c r="B6" s="7" t="s">
        <v>133</v>
      </c>
      <c r="C6" s="7" t="n">
        <v>17</v>
      </c>
      <c r="D6" s="7" t="n">
        <v>2</v>
      </c>
      <c r="E6" s="7" t="n">
        <v>5</v>
      </c>
      <c r="F6" s="7" t="n">
        <v>5</v>
      </c>
      <c r="G6" s="7" t="n">
        <v>5</v>
      </c>
      <c r="H6" s="8" t="n">
        <f aca="false">IF(A6="","",(6-D6)+E6+F6+G6)</f>
        <v>19</v>
      </c>
      <c r="I6" s="7" t="s">
        <v>134</v>
      </c>
    </row>
    <row r="7" customFormat="false" ht="23.85" hidden="false" customHeight="false" outlineLevel="0" collapsed="false">
      <c r="A7" s="7" t="s">
        <v>135</v>
      </c>
      <c r="B7" s="7" t="s">
        <v>136</v>
      </c>
      <c r="C7" s="7" t="n">
        <v>12</v>
      </c>
      <c r="D7" s="7" t="n">
        <v>5</v>
      </c>
      <c r="E7" s="7" t="n">
        <v>2</v>
      </c>
      <c r="F7" s="7" t="n">
        <v>3</v>
      </c>
      <c r="G7" s="7" t="n">
        <v>2</v>
      </c>
      <c r="H7" s="8" t="n">
        <f aca="false">IF(A7="","",(6-D7)+E7+F7+G7)</f>
        <v>8</v>
      </c>
      <c r="I7" s="7" t="s">
        <v>137</v>
      </c>
    </row>
    <row r="8" customFormat="false" ht="15" hidden="false" customHeight="false" outlineLevel="0" collapsed="false">
      <c r="A8" s="7" t="s">
        <v>138</v>
      </c>
      <c r="B8" s="7" t="s">
        <v>139</v>
      </c>
      <c r="C8" s="7" t="n">
        <v>2.5</v>
      </c>
      <c r="D8" s="7" t="n">
        <v>3</v>
      </c>
      <c r="E8" s="7" t="n">
        <v>5</v>
      </c>
      <c r="F8" s="7" t="n">
        <v>4</v>
      </c>
      <c r="G8" s="7" t="n">
        <v>3</v>
      </c>
      <c r="H8" s="8" t="n">
        <f aca="false">IF(A8="","",(6-D8)+E8+F8+G8)</f>
        <v>15</v>
      </c>
      <c r="I8" s="7" t="s">
        <v>140</v>
      </c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7"/>
      <c r="H9" s="8" t="str">
        <f aca="false">IF(A9="","",(6-D9)+E9+F9+G9)</f>
        <v/>
      </c>
      <c r="I9" s="7"/>
    </row>
    <row r="10" customFormat="false" ht="15" hidden="false" customHeight="false" outlineLevel="0" collapsed="false">
      <c r="A10" s="2"/>
      <c r="B10" s="2"/>
      <c r="C10" s="2"/>
      <c r="D10" s="2"/>
      <c r="E10" s="2"/>
      <c r="F10" s="2"/>
      <c r="G10" s="2"/>
      <c r="H10" s="2"/>
      <c r="I10" s="2"/>
    </row>
    <row r="11" customFormat="false" ht="15" hidden="false" customHeight="false" outlineLevel="0" collapsed="false">
      <c r="A11" s="3" t="s">
        <v>141</v>
      </c>
      <c r="B11" s="2"/>
      <c r="C11" s="2"/>
      <c r="D11" s="2"/>
      <c r="E11" s="2"/>
      <c r="F11" s="2"/>
      <c r="G11" s="2"/>
      <c r="H11" s="2"/>
      <c r="I11" s="2"/>
    </row>
    <row r="12" customFormat="false" ht="15" hidden="false" customHeight="false" outlineLevel="0" collapsed="false">
      <c r="A12" s="5" t="s">
        <v>142</v>
      </c>
      <c r="B12" s="7" t="s">
        <v>132</v>
      </c>
      <c r="C12" s="2"/>
      <c r="D12" s="2"/>
      <c r="E12" s="2"/>
      <c r="F12" s="2"/>
      <c r="G12" s="2"/>
      <c r="H12" s="2"/>
      <c r="I12" s="2"/>
    </row>
    <row r="13" customFormat="false" ht="15" hidden="false" customHeight="false" outlineLevel="0" collapsed="false">
      <c r="A13" s="2"/>
      <c r="B13" s="2"/>
      <c r="C13" s="2"/>
      <c r="D13" s="2"/>
      <c r="E13" s="2"/>
      <c r="F13" s="2"/>
      <c r="G13" s="2"/>
      <c r="H13" s="2"/>
      <c r="I13" s="2"/>
    </row>
    <row r="14" customFormat="false" ht="15" hidden="false" customHeight="false" outlineLevel="0" collapsed="false">
      <c r="A14" s="3" t="s">
        <v>143</v>
      </c>
      <c r="B14" s="2"/>
      <c r="C14" s="2"/>
      <c r="D14" s="2"/>
      <c r="E14" s="2"/>
      <c r="F14" s="2"/>
      <c r="G14" s="2"/>
      <c r="H14" s="2"/>
      <c r="I14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5512"/>
    <pageSetUpPr fitToPage="false"/>
  </sheetPr>
  <dimension ref="A1:E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4"/>
    <col collapsed="false" customWidth="true" hidden="false" outlineLevel="0" max="4" min="4" style="0" width="18"/>
    <col collapsed="false" customWidth="true" hidden="false" outlineLevel="0" max="5" min="5" style="0" width="40"/>
  </cols>
  <sheetData>
    <row r="1" customFormat="false" ht="19.7" hidden="false" customHeight="false" outlineLevel="0" collapsed="false">
      <c r="A1" s="1" t="s">
        <v>144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145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5" customFormat="false" ht="15" hidden="false" customHeight="false" outlineLevel="0" collapsed="false">
      <c r="A5" s="6" t="s">
        <v>146</v>
      </c>
      <c r="B5" s="8" t="n">
        <f aca="false">'Start here'!B21</f>
        <v>4</v>
      </c>
      <c r="C5" s="2"/>
      <c r="D5" s="2"/>
      <c r="E5" s="2"/>
    </row>
    <row r="6" customFormat="false" ht="15" hidden="false" customHeight="false" outlineLevel="0" collapsed="false">
      <c r="A6" s="6" t="s">
        <v>110</v>
      </c>
      <c r="B6" s="8" t="n">
        <f aca="false">'Start here'!B24</f>
        <v>15</v>
      </c>
      <c r="C6" s="2"/>
      <c r="D6" s="2"/>
      <c r="E6" s="2"/>
    </row>
    <row r="7" customFormat="false" ht="15" hidden="false" customHeight="false" outlineLevel="0" collapsed="false">
      <c r="A7" s="5" t="s">
        <v>147</v>
      </c>
      <c r="B7" s="16" t="n">
        <v>60</v>
      </c>
      <c r="C7" s="2"/>
      <c r="D7" s="2"/>
      <c r="E7" s="2"/>
    </row>
    <row r="8" customFormat="false" ht="15" hidden="false" customHeight="false" outlineLevel="0" collapsed="false">
      <c r="A8" s="6" t="s">
        <v>148</v>
      </c>
      <c r="B8" s="17" t="n">
        <v>0.1</v>
      </c>
      <c r="C8" s="2"/>
      <c r="D8" s="2"/>
      <c r="E8" s="2"/>
    </row>
    <row r="9" customFormat="false" ht="15" hidden="false" customHeight="false" outlineLevel="0" collapsed="false">
      <c r="A9" s="2"/>
      <c r="B9" s="2"/>
      <c r="C9" s="2"/>
      <c r="D9" s="2"/>
      <c r="E9" s="2"/>
    </row>
    <row r="10" customFormat="false" ht="30" hidden="false" customHeight="true" outlineLevel="0" collapsed="false">
      <c r="A10" s="12" t="s">
        <v>149</v>
      </c>
      <c r="B10" s="12" t="s">
        <v>150</v>
      </c>
      <c r="C10" s="12" t="s">
        <v>151</v>
      </c>
      <c r="D10" s="12" t="s">
        <v>152</v>
      </c>
      <c r="E10" s="12" t="s">
        <v>56</v>
      </c>
    </row>
    <row r="11" customFormat="false" ht="15" hidden="false" customHeight="false" outlineLevel="0" collapsed="false">
      <c r="A11" s="8" t="s">
        <v>153</v>
      </c>
      <c r="B11" s="16" t="n">
        <v>300</v>
      </c>
      <c r="C11" s="16"/>
      <c r="D11" s="7" t="s">
        <v>58</v>
      </c>
      <c r="E11" s="7" t="s">
        <v>154</v>
      </c>
    </row>
    <row r="12" customFormat="false" ht="15" hidden="false" customHeight="false" outlineLevel="0" collapsed="false">
      <c r="A12" s="8" t="s">
        <v>155</v>
      </c>
      <c r="B12" s="16" t="n">
        <v>1800</v>
      </c>
      <c r="C12" s="16"/>
      <c r="D12" s="7" t="s">
        <v>64</v>
      </c>
      <c r="E12" s="7"/>
    </row>
    <row r="13" customFormat="false" ht="15" hidden="false" customHeight="false" outlineLevel="0" collapsed="false">
      <c r="A13" s="8" t="s">
        <v>156</v>
      </c>
      <c r="B13" s="16" t="n">
        <v>900</v>
      </c>
      <c r="C13" s="16"/>
      <c r="D13" s="7" t="s">
        <v>64</v>
      </c>
      <c r="E13" s="7"/>
    </row>
    <row r="14" customFormat="false" ht="15" hidden="false" customHeight="false" outlineLevel="0" collapsed="false">
      <c r="A14" s="8" t="s">
        <v>157</v>
      </c>
      <c r="B14" s="16" t="n">
        <v>600</v>
      </c>
      <c r="C14" s="16"/>
      <c r="D14" s="7" t="s">
        <v>64</v>
      </c>
      <c r="E14" s="7" t="s">
        <v>158</v>
      </c>
    </row>
    <row r="15" customFormat="false" ht="15" hidden="false" customHeight="false" outlineLevel="0" collapsed="false">
      <c r="A15" s="8" t="s">
        <v>159</v>
      </c>
      <c r="B15" s="18" t="n">
        <f aca="false">B5*B6*B7</f>
        <v>3600</v>
      </c>
      <c r="C15" s="16"/>
      <c r="D15" s="7" t="s">
        <v>64</v>
      </c>
      <c r="E15" s="7" t="s">
        <v>160</v>
      </c>
    </row>
    <row r="16" customFormat="false" ht="15" hidden="false" customHeight="false" outlineLevel="0" collapsed="false">
      <c r="A16" s="8" t="s">
        <v>161</v>
      </c>
      <c r="B16" s="16" t="n">
        <v>120</v>
      </c>
      <c r="C16" s="16"/>
      <c r="D16" s="7" t="s">
        <v>64</v>
      </c>
      <c r="E16" s="7" t="s">
        <v>162</v>
      </c>
    </row>
    <row r="17" customFormat="false" ht="15" hidden="false" customHeight="false" outlineLevel="0" collapsed="false">
      <c r="A17" s="8" t="s">
        <v>163</v>
      </c>
      <c r="B17" s="16" t="n">
        <v>150</v>
      </c>
      <c r="C17" s="16"/>
      <c r="D17" s="7" t="s">
        <v>64</v>
      </c>
      <c r="E17" s="7"/>
    </row>
    <row r="18" customFormat="false" ht="15" hidden="false" customHeight="false" outlineLevel="0" collapsed="false">
      <c r="A18" s="8" t="s">
        <v>164</v>
      </c>
      <c r="B18" s="16" t="n">
        <v>70</v>
      </c>
      <c r="C18" s="16"/>
      <c r="D18" s="7" t="s">
        <v>64</v>
      </c>
      <c r="E18" s="7" t="s">
        <v>165</v>
      </c>
    </row>
    <row r="19" customFormat="false" ht="15" hidden="false" customHeight="false" outlineLevel="0" collapsed="false">
      <c r="A19" s="8" t="s">
        <v>166</v>
      </c>
      <c r="B19" s="16" t="n">
        <v>100</v>
      </c>
      <c r="C19" s="16"/>
      <c r="D19" s="7" t="s">
        <v>64</v>
      </c>
      <c r="E19" s="7"/>
    </row>
    <row r="20" customFormat="false" ht="15" hidden="false" customHeight="false" outlineLevel="0" collapsed="false">
      <c r="A20" s="19" t="s">
        <v>167</v>
      </c>
      <c r="B20" s="20" t="n">
        <f aca="false">SUM(B11:B19)</f>
        <v>7640</v>
      </c>
      <c r="C20" s="20" t="n">
        <f aca="false">SUM(C11:C19)</f>
        <v>0</v>
      </c>
      <c r="D20" s="2"/>
      <c r="E20" s="2"/>
    </row>
    <row r="21" customFormat="false" ht="15" hidden="false" customHeight="false" outlineLevel="0" collapsed="false">
      <c r="A21" s="8" t="s">
        <v>148</v>
      </c>
      <c r="B21" s="20" t="n">
        <f aca="false">B20*$B$8</f>
        <v>764</v>
      </c>
      <c r="C21" s="20" t="n">
        <f aca="false">C20*$B$8</f>
        <v>0</v>
      </c>
      <c r="D21" s="2"/>
      <c r="E21" s="2"/>
    </row>
    <row r="22" customFormat="false" ht="15" hidden="false" customHeight="false" outlineLevel="0" collapsed="false">
      <c r="A22" s="19" t="s">
        <v>168</v>
      </c>
      <c r="B22" s="20" t="n">
        <f aca="false">B20+B21</f>
        <v>8404</v>
      </c>
      <c r="C22" s="20" t="n">
        <f aca="false">C20+C21</f>
        <v>0</v>
      </c>
      <c r="D22" s="2"/>
      <c r="E22" s="2"/>
    </row>
    <row r="23" customFormat="false" ht="15" hidden="false" customHeight="false" outlineLevel="0" collapsed="false">
      <c r="A23" s="8" t="s">
        <v>169</v>
      </c>
      <c r="B23" s="20" t="n">
        <f aca="false">IF(B5&gt;0,B22/B5,"")</f>
        <v>2101</v>
      </c>
      <c r="C23" s="20" t="n">
        <f aca="false">IF(B5&gt;0,C22/B5,"")</f>
        <v>0</v>
      </c>
      <c r="D23" s="2"/>
      <c r="E23" s="2"/>
    </row>
    <row r="24" customFormat="false" ht="15" hidden="false" customHeight="false" outlineLevel="0" collapsed="false">
      <c r="A24" s="8" t="s">
        <v>170</v>
      </c>
      <c r="B24" s="20" t="n">
        <f aca="false">IF(AND(B5&gt;0,B6&gt;0),B22/(B5*B6),"")</f>
        <v>140.066666666667</v>
      </c>
      <c r="C24" s="20" t="n">
        <f aca="false">IF(AND(B5&gt;0,B6&gt;0),C22/(B5*B6),"")</f>
        <v>0</v>
      </c>
      <c r="D24" s="2"/>
      <c r="E24" s="2"/>
    </row>
    <row r="25" customFormat="false" ht="15" hidden="false" customHeight="false" outlineLevel="0" collapsed="false">
      <c r="A25" s="8" t="s">
        <v>171</v>
      </c>
      <c r="B25" s="21"/>
      <c r="C25" s="22" t="str">
        <f aca="false">IF(C20=0,"",C22-B22)</f>
        <v/>
      </c>
      <c r="D25" s="2"/>
      <c r="E25" s="2"/>
    </row>
    <row r="26" customFormat="false" ht="15" hidden="false" customHeight="false" outlineLevel="0" collapsed="false">
      <c r="A26" s="2"/>
      <c r="B26" s="2"/>
      <c r="C26" s="2"/>
      <c r="D26" s="2"/>
      <c r="E26" s="2"/>
    </row>
    <row r="27" customFormat="false" ht="15" hidden="false" customHeight="false" outlineLevel="0" collapsed="false">
      <c r="A27" s="5" t="s">
        <v>172</v>
      </c>
      <c r="B27" s="2"/>
      <c r="C27" s="2"/>
      <c r="D27" s="2"/>
      <c r="E27" s="2"/>
    </row>
    <row r="28" customFormat="false" ht="15" hidden="false" customHeight="false" outlineLevel="0" collapsed="false">
      <c r="A28" s="6" t="s">
        <v>173</v>
      </c>
      <c r="B28" s="23" t="n">
        <v>180000</v>
      </c>
      <c r="C28" s="2"/>
      <c r="D28" s="2"/>
      <c r="E28" s="2"/>
    </row>
    <row r="29" customFormat="false" ht="15" hidden="false" customHeight="false" outlineLevel="0" collapsed="false">
      <c r="A29" s="6" t="s">
        <v>174</v>
      </c>
      <c r="B29" s="23" t="n">
        <v>55000</v>
      </c>
      <c r="C29" s="2"/>
      <c r="D29" s="2"/>
      <c r="E29" s="2"/>
    </row>
    <row r="30" customFormat="false" ht="15" hidden="false" customHeight="false" outlineLevel="0" collapsed="false">
      <c r="A30" s="6" t="s">
        <v>175</v>
      </c>
      <c r="B30" s="23" t="n">
        <v>2</v>
      </c>
      <c r="C30" s="2"/>
      <c r="D30" s="2"/>
      <c r="E30" s="2"/>
    </row>
    <row r="31" customFormat="false" ht="15" hidden="false" customHeight="false" outlineLevel="0" collapsed="false">
      <c r="A31" s="6" t="s">
        <v>176</v>
      </c>
      <c r="B31" s="23" t="n">
        <v>1</v>
      </c>
      <c r="C31" s="2"/>
      <c r="D31" s="2"/>
      <c r="E31" s="2"/>
    </row>
    <row r="32" customFormat="false" ht="15" hidden="false" customHeight="false" outlineLevel="0" collapsed="false">
      <c r="A32" s="6" t="s">
        <v>177</v>
      </c>
      <c r="B32" s="24" t="n">
        <f aca="false">B29*B30-MIN(B31,INT(B30/2))*B29</f>
        <v>55000</v>
      </c>
      <c r="C32" s="2"/>
      <c r="D32" s="2"/>
      <c r="E32" s="2"/>
    </row>
    <row r="33" customFormat="false" ht="23.85" hidden="false" customHeight="false" outlineLevel="0" collapsed="false">
      <c r="A33" s="5" t="s">
        <v>178</v>
      </c>
      <c r="B33" s="15" t="str">
        <f aca="false">IF(B28&gt;=B32,"Enough: "&amp;TEXT(B28-B32,"#,##0")&amp;" spare","Short by "&amp;TEXT(B32-B28,"#,##0"))</f>
        <v>Enough: 125,000 spare</v>
      </c>
      <c r="C33" s="2"/>
      <c r="D33" s="2"/>
      <c r="E33" s="2"/>
    </row>
    <row r="34" customFormat="false" ht="15" hidden="false" customHeight="false" outlineLevel="0" collapsed="false">
      <c r="A34" s="2"/>
      <c r="B34" s="2"/>
      <c r="C34" s="2"/>
      <c r="D34" s="2"/>
      <c r="E34" s="2"/>
    </row>
    <row r="35" customFormat="false" ht="15" hidden="false" customHeight="false" outlineLevel="0" collapsed="false">
      <c r="A35" s="3" t="s">
        <v>179</v>
      </c>
      <c r="B35" s="2"/>
      <c r="C35" s="2"/>
      <c r="D35" s="2"/>
      <c r="E35" s="2"/>
    </row>
  </sheetData>
  <dataValidations count="1">
    <dataValidation allowBlank="true" errorStyle="stop" operator="between" showDropDown="false" showErrorMessage="false" showInputMessage="false" sqref="D11:D19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5512"/>
    <pageSetUpPr fitToPage="false"/>
  </sheetPr>
  <dimension ref="A1:J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4" min="4" style="0" width="20"/>
    <col collapsed="false" customWidth="true" hidden="false" outlineLevel="0" max="6" min="5" style="0" width="12"/>
    <col collapsed="false" customWidth="true" hidden="false" outlineLevel="0" max="7" min="7" style="0" width="18"/>
    <col collapsed="false" customWidth="true" hidden="false" outlineLevel="0" max="8" min="8" style="0" width="14"/>
    <col collapsed="false" customWidth="true" hidden="false" outlineLevel="0" max="9" min="9" style="0" width="20"/>
    <col collapsed="false" customWidth="true" hidden="false" outlineLevel="0" max="10" min="10" style="0" width="30"/>
  </cols>
  <sheetData>
    <row r="1" customFormat="false" ht="19.7" hidden="false" customHeight="false" outlineLevel="0" collapsed="false">
      <c r="A1" s="1" t="s">
        <v>180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5" hidden="false" customHeight="false" outlineLevel="0" collapsed="false">
      <c r="A2" s="3" t="s">
        <v>181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</row>
    <row r="5" customFormat="false" ht="30" hidden="false" customHeight="true" outlineLevel="0" collapsed="false">
      <c r="A5" s="12" t="s">
        <v>182</v>
      </c>
      <c r="B5" s="12" t="s">
        <v>183</v>
      </c>
      <c r="C5" s="12" t="s">
        <v>184</v>
      </c>
      <c r="D5" s="12" t="s">
        <v>185</v>
      </c>
      <c r="E5" s="12" t="s">
        <v>186</v>
      </c>
      <c r="F5" s="12" t="s">
        <v>187</v>
      </c>
      <c r="G5" s="12" t="s">
        <v>188</v>
      </c>
      <c r="H5" s="12" t="s">
        <v>189</v>
      </c>
      <c r="I5" s="12" t="s">
        <v>190</v>
      </c>
      <c r="J5" s="12" t="s">
        <v>56</v>
      </c>
    </row>
    <row r="6" customFormat="false" ht="15" hidden="false" customHeight="false" outlineLevel="0" collapsed="false">
      <c r="A6" s="7" t="s">
        <v>191</v>
      </c>
      <c r="B6" s="7" t="s">
        <v>192</v>
      </c>
      <c r="C6" s="10" t="n">
        <v>46122</v>
      </c>
      <c r="D6" s="7" t="s">
        <v>193</v>
      </c>
      <c r="E6" s="16" t="n">
        <v>300</v>
      </c>
      <c r="F6" s="7" t="s">
        <v>58</v>
      </c>
      <c r="G6" s="10" t="n">
        <v>46466</v>
      </c>
      <c r="H6" s="15" t="n">
        <f aca="true">IF(G6="","",G6-TODAY())</f>
        <v>174</v>
      </c>
      <c r="I6" s="7" t="s">
        <v>58</v>
      </c>
      <c r="J6" s="7" t="s">
        <v>194</v>
      </c>
    </row>
    <row r="7" customFormat="false" ht="15" hidden="false" customHeight="false" outlineLevel="0" collapsed="false">
      <c r="A7" s="7" t="s">
        <v>195</v>
      </c>
      <c r="B7" s="7" t="s">
        <v>196</v>
      </c>
      <c r="C7" s="10"/>
      <c r="D7" s="7"/>
      <c r="E7" s="16" t="n">
        <v>420</v>
      </c>
      <c r="F7" s="7" t="s">
        <v>64</v>
      </c>
      <c r="G7" s="10" t="n">
        <v>46476</v>
      </c>
      <c r="H7" s="15" t="n">
        <f aca="true">IF(G7="","",G7-TODAY())</f>
        <v>184</v>
      </c>
      <c r="I7" s="7" t="s">
        <v>58</v>
      </c>
      <c r="J7" s="7" t="s">
        <v>197</v>
      </c>
    </row>
    <row r="8" customFormat="false" ht="15" hidden="false" customHeight="false" outlineLevel="0" collapsed="false">
      <c r="A8" s="7" t="s">
        <v>198</v>
      </c>
      <c r="B8" s="7" t="s">
        <v>199</v>
      </c>
      <c r="C8" s="10"/>
      <c r="D8" s="7"/>
      <c r="E8" s="16" t="n">
        <v>900</v>
      </c>
      <c r="F8" s="7" t="s">
        <v>64</v>
      </c>
      <c r="G8" s="10" t="n">
        <v>46478</v>
      </c>
      <c r="H8" s="15" t="n">
        <f aca="true">IF(G8="","",G8-TODAY())</f>
        <v>186</v>
      </c>
      <c r="I8" s="7" t="s">
        <v>200</v>
      </c>
      <c r="J8" s="7"/>
    </row>
    <row r="9" customFormat="false" ht="15" hidden="false" customHeight="false" outlineLevel="0" collapsed="false">
      <c r="A9" s="7"/>
      <c r="B9" s="7"/>
      <c r="C9" s="10"/>
      <c r="D9" s="7"/>
      <c r="E9" s="16"/>
      <c r="F9" s="7"/>
      <c r="G9" s="10"/>
      <c r="H9" s="15" t="str">
        <f aca="true">IF(G9="","",G9-TODAY())</f>
        <v/>
      </c>
      <c r="I9" s="7"/>
      <c r="J9" s="7"/>
    </row>
    <row r="10" customFormat="false" ht="15" hidden="false" customHeight="fals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customFormat="false" ht="15" hidden="false" customHeight="false" outlineLevel="0" collapsed="false">
      <c r="A11" s="5" t="s">
        <v>201</v>
      </c>
      <c r="B11" s="2"/>
      <c r="C11" s="2"/>
      <c r="D11" s="2"/>
      <c r="E11" s="18" t="n">
        <f aca="false">SUM(E6:E9)</f>
        <v>1620</v>
      </c>
      <c r="F11" s="2"/>
      <c r="G11" s="2"/>
      <c r="H11" s="2"/>
      <c r="I11" s="2"/>
      <c r="J11" s="2"/>
    </row>
    <row r="12" customFormat="false" ht="15" hidden="false" customHeight="false" outlineLevel="0" collapsed="false">
      <c r="A12" s="5" t="s">
        <v>202</v>
      </c>
      <c r="B12" s="2"/>
      <c r="C12" s="2"/>
      <c r="D12" s="2"/>
      <c r="E12" s="8" t="n">
        <f aca="false">COUNTIF(F6:F9,"no")</f>
        <v>2</v>
      </c>
      <c r="F12" s="2"/>
      <c r="G12" s="2"/>
      <c r="H12" s="2"/>
      <c r="I12" s="2"/>
      <c r="J12" s="2"/>
    </row>
    <row r="13" customFormat="false" ht="15" hidden="false" customHeight="fals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customFormat="false" ht="15" hidden="false" customHeight="false" outlineLevel="0" collapsed="false">
      <c r="A14" s="3" t="s">
        <v>203</v>
      </c>
      <c r="B14" s="2"/>
      <c r="C14" s="2"/>
      <c r="D14" s="2"/>
      <c r="E14" s="2"/>
      <c r="F14" s="2"/>
      <c r="G14" s="2"/>
      <c r="H14" s="2"/>
      <c r="I14" s="2"/>
      <c r="J14" s="2"/>
    </row>
  </sheetData>
  <dataValidations count="1">
    <dataValidation allowBlank="true" errorStyle="stop" operator="between" showDropDown="false" showErrorMessage="false" showInputMessage="false" sqref="F6:F40 I6:I40" type="list">
      <formula1>"yes,no,n/a"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5512"/>
    <pageSetUpPr fitToPage="false"/>
  </sheetPr>
  <dimension ref="A1:E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6"/>
    <col collapsed="false" customWidth="true" hidden="false" outlineLevel="0" max="4" min="3" style="0" width="14"/>
    <col collapsed="false" customWidth="true" hidden="false" outlineLevel="0" max="5" min="5" style="0" width="36"/>
  </cols>
  <sheetData>
    <row r="1" customFormat="false" ht="19.7" hidden="false" customHeight="false" outlineLevel="0" collapsed="false">
      <c r="A1" s="1" t="s">
        <v>204</v>
      </c>
      <c r="B1" s="2"/>
      <c r="C1" s="2"/>
      <c r="D1" s="2"/>
      <c r="E1" s="2"/>
    </row>
    <row r="2" customFormat="false" ht="15" hidden="false" customHeight="false" outlineLevel="0" collapsed="false">
      <c r="A2" s="3" t="s">
        <v>205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5" customFormat="false" ht="30" hidden="false" customHeight="true" outlineLevel="0" collapsed="false">
      <c r="A5" s="12" t="s">
        <v>206</v>
      </c>
      <c r="B5" s="12" t="s">
        <v>207</v>
      </c>
      <c r="C5" s="12" t="s">
        <v>208</v>
      </c>
      <c r="D5" s="12" t="s">
        <v>209</v>
      </c>
      <c r="E5" s="12" t="s">
        <v>56</v>
      </c>
    </row>
    <row r="6" customFormat="false" ht="15" hidden="false" customHeight="false" outlineLevel="0" collapsed="false">
      <c r="A6" s="7" t="s">
        <v>210</v>
      </c>
      <c r="B6" s="7" t="s">
        <v>211</v>
      </c>
      <c r="C6" s="7" t="s">
        <v>81</v>
      </c>
      <c r="D6" s="7" t="s">
        <v>58</v>
      </c>
      <c r="E6" s="7"/>
    </row>
    <row r="7" customFormat="false" ht="23.85" hidden="false" customHeight="false" outlineLevel="0" collapsed="false">
      <c r="A7" s="7" t="s">
        <v>210</v>
      </c>
      <c r="B7" s="7" t="s">
        <v>212</v>
      </c>
      <c r="C7" s="7" t="s">
        <v>57</v>
      </c>
      <c r="D7" s="7" t="s">
        <v>58</v>
      </c>
      <c r="E7" s="7" t="s">
        <v>213</v>
      </c>
    </row>
    <row r="8" customFormat="false" ht="15" hidden="false" customHeight="false" outlineLevel="0" collapsed="false">
      <c r="A8" s="7" t="s">
        <v>210</v>
      </c>
      <c r="B8" s="7" t="s">
        <v>214</v>
      </c>
      <c r="C8" s="7" t="s">
        <v>65</v>
      </c>
      <c r="D8" s="7" t="s">
        <v>64</v>
      </c>
      <c r="E8" s="7" t="s">
        <v>215</v>
      </c>
    </row>
    <row r="9" customFormat="false" ht="15" hidden="false" customHeight="false" outlineLevel="0" collapsed="false">
      <c r="A9" s="7" t="s">
        <v>216</v>
      </c>
      <c r="B9" s="7" t="s">
        <v>217</v>
      </c>
      <c r="C9" s="7" t="s">
        <v>57</v>
      </c>
      <c r="D9" s="7" t="s">
        <v>58</v>
      </c>
      <c r="E9" s="7" t="s">
        <v>218</v>
      </c>
    </row>
    <row r="10" customFormat="false" ht="15" hidden="false" customHeight="false" outlineLevel="0" collapsed="false">
      <c r="A10" s="7" t="s">
        <v>216</v>
      </c>
      <c r="B10" s="7" t="s">
        <v>219</v>
      </c>
      <c r="C10" s="7" t="s">
        <v>57</v>
      </c>
      <c r="D10" s="7" t="s">
        <v>58</v>
      </c>
      <c r="E10" s="7" t="s">
        <v>220</v>
      </c>
    </row>
    <row r="11" customFormat="false" ht="15" hidden="false" customHeight="false" outlineLevel="0" collapsed="false">
      <c r="A11" s="7" t="s">
        <v>216</v>
      </c>
      <c r="B11" s="7" t="s">
        <v>221</v>
      </c>
      <c r="C11" s="7" t="s">
        <v>81</v>
      </c>
      <c r="D11" s="7" t="s">
        <v>64</v>
      </c>
      <c r="E11" s="7"/>
    </row>
    <row r="12" customFormat="false" ht="15" hidden="false" customHeight="false" outlineLevel="0" collapsed="false">
      <c r="A12" s="7" t="s">
        <v>216</v>
      </c>
      <c r="B12" s="7" t="s">
        <v>222</v>
      </c>
      <c r="C12" s="7" t="s">
        <v>81</v>
      </c>
      <c r="D12" s="7" t="s">
        <v>64</v>
      </c>
      <c r="E12" s="7"/>
    </row>
    <row r="13" customFormat="false" ht="15" hidden="false" customHeight="false" outlineLevel="0" collapsed="false">
      <c r="A13" s="7" t="s">
        <v>223</v>
      </c>
      <c r="B13" s="7" t="s">
        <v>224</v>
      </c>
      <c r="C13" s="7" t="s">
        <v>81</v>
      </c>
      <c r="D13" s="7" t="s">
        <v>64</v>
      </c>
      <c r="E13" s="7"/>
    </row>
    <row r="14" customFormat="false" ht="15" hidden="false" customHeight="false" outlineLevel="0" collapsed="false">
      <c r="A14" s="7" t="s">
        <v>223</v>
      </c>
      <c r="B14" s="7" t="s">
        <v>225</v>
      </c>
      <c r="C14" s="7" t="s">
        <v>81</v>
      </c>
      <c r="D14" s="7" t="s">
        <v>64</v>
      </c>
      <c r="E14" s="7"/>
    </row>
    <row r="15" customFormat="false" ht="23.85" hidden="false" customHeight="false" outlineLevel="0" collapsed="false">
      <c r="A15" s="7" t="s">
        <v>226</v>
      </c>
      <c r="B15" s="7" t="s">
        <v>227</v>
      </c>
      <c r="C15" s="7" t="s">
        <v>63</v>
      </c>
      <c r="D15" s="7" t="s">
        <v>64</v>
      </c>
      <c r="E15" s="7"/>
    </row>
    <row r="16" customFormat="false" ht="15" hidden="false" customHeight="false" outlineLevel="0" collapsed="false">
      <c r="A16" s="7" t="s">
        <v>228</v>
      </c>
      <c r="B16" s="7" t="s">
        <v>229</v>
      </c>
      <c r="C16" s="7"/>
      <c r="D16" s="7"/>
      <c r="E16" s="7" t="s">
        <v>230</v>
      </c>
    </row>
    <row r="17" customFormat="false" ht="15" hidden="false" customHeight="false" outlineLevel="0" collapsed="false">
      <c r="A17" s="7"/>
      <c r="B17" s="7"/>
      <c r="C17" s="7"/>
      <c r="D17" s="7"/>
      <c r="E17" s="7"/>
    </row>
    <row r="18" customFormat="false" ht="15" hidden="false" customHeight="false" outlineLevel="0" collapsed="false">
      <c r="A18" s="2"/>
      <c r="B18" s="2"/>
      <c r="C18" s="2"/>
      <c r="D18" s="2"/>
      <c r="E18" s="2"/>
    </row>
    <row r="19" customFormat="false" ht="15" hidden="false" customHeight="false" outlineLevel="0" collapsed="false">
      <c r="A19" s="5" t="s">
        <v>231</v>
      </c>
      <c r="B19" s="8" t="n">
        <f aca="false">COUNTA(B6:B17)</f>
        <v>11</v>
      </c>
      <c r="C19" s="2"/>
      <c r="D19" s="2"/>
      <c r="E19" s="2"/>
    </row>
    <row r="20" customFormat="false" ht="15" hidden="false" customHeight="false" outlineLevel="0" collapsed="false">
      <c r="A20" s="5" t="s">
        <v>232</v>
      </c>
      <c r="B20" s="8" t="n">
        <f aca="false">COUNTIF(D6:D17,"yes")</f>
        <v>4</v>
      </c>
      <c r="C20" s="2"/>
      <c r="D20" s="2"/>
      <c r="E20" s="2"/>
    </row>
    <row r="21" customFormat="false" ht="15" hidden="false" customHeight="false" outlineLevel="0" collapsed="false">
      <c r="A21" s="5" t="s">
        <v>233</v>
      </c>
      <c r="B21" s="15" t="n">
        <f aca="false">B19-B20</f>
        <v>7</v>
      </c>
      <c r="C21" s="2"/>
      <c r="D21" s="2"/>
      <c r="E21" s="2"/>
    </row>
    <row r="22" customFormat="false" ht="15" hidden="false" customHeight="false" outlineLevel="0" collapsed="false">
      <c r="A22" s="2"/>
      <c r="B22" s="2"/>
      <c r="C22" s="2"/>
      <c r="D22" s="2"/>
      <c r="E22" s="2"/>
    </row>
    <row r="23" customFormat="false" ht="15" hidden="false" customHeight="false" outlineLevel="0" collapsed="false">
      <c r="A23" s="3" t="s">
        <v>234</v>
      </c>
      <c r="B23" s="2"/>
      <c r="C23" s="2"/>
      <c r="D23" s="2"/>
      <c r="E23" s="2"/>
    </row>
  </sheetData>
  <dataValidations count="1">
    <dataValidation allowBlank="true" errorStyle="stop" operator="between" showDropDown="false" showErrorMessage="false" showInputMessage="false" sqref="D6:D8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5512"/>
    <pageSetUpPr fitToPage="fals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4"/>
    <col collapsed="false" customWidth="true" hidden="false" outlineLevel="0" max="5" min="5" style="0" width="16"/>
    <col collapsed="false" customWidth="true" hidden="false" outlineLevel="0" max="6" min="6" style="0" width="34"/>
  </cols>
  <sheetData>
    <row r="1" customFormat="false" ht="19.7" hidden="false" customHeight="false" outlineLevel="0" collapsed="false">
      <c r="A1" s="1" t="s">
        <v>235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236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  <c r="F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</row>
    <row r="5" customFormat="false" ht="30" hidden="false" customHeight="true" outlineLevel="0" collapsed="false">
      <c r="A5" s="12" t="s">
        <v>237</v>
      </c>
      <c r="B5" s="12" t="s">
        <v>238</v>
      </c>
      <c r="C5" s="12" t="s">
        <v>239</v>
      </c>
      <c r="D5" s="12" t="s">
        <v>240</v>
      </c>
      <c r="E5" s="12" t="s">
        <v>241</v>
      </c>
      <c r="F5" s="12" t="s">
        <v>56</v>
      </c>
    </row>
    <row r="6" customFormat="false" ht="15" hidden="false" customHeight="false" outlineLevel="0" collapsed="false">
      <c r="A6" s="7" t="s">
        <v>242</v>
      </c>
      <c r="B6" s="7" t="n">
        <v>12</v>
      </c>
      <c r="C6" s="11" t="n">
        <f aca="false">IF(OR(B6="",NOT(ISNUMBER('Start here'!$B$19))),"",'Start here'!$B$19-B6*7)</f>
        <v>46396</v>
      </c>
      <c r="D6" s="7" t="s">
        <v>58</v>
      </c>
      <c r="E6" s="15" t="str">
        <f aca="true">IF(A6="","",IF(D6="yes","Done",IF(C6="","",IF(C6&lt;TODAY(),"Overdue","Due in "&amp;(C6-TODAY())&amp;" days"))))</f>
        <v>Done</v>
      </c>
      <c r="F6" s="7" t="s">
        <v>243</v>
      </c>
    </row>
    <row r="7" customFormat="false" ht="15" hidden="false" customHeight="false" outlineLevel="0" collapsed="false">
      <c r="A7" s="7" t="s">
        <v>244</v>
      </c>
      <c r="B7" s="7" t="n">
        <v>50</v>
      </c>
      <c r="C7" s="11" t="n">
        <f aca="false">IF(OR(B7="",NOT(ISNUMBER('Start here'!$B$19))),"",'Start here'!$B$19-B7*7)</f>
        <v>46130</v>
      </c>
      <c r="D7" s="7" t="s">
        <v>58</v>
      </c>
      <c r="E7" s="15" t="str">
        <f aca="true">IF(A7="","",IF(D7="yes","Done",IF(C7="","",IF(C7&lt;TODAY(),"Overdue","Due in "&amp;(C7-TODAY())&amp;" days"))))</f>
        <v>Done</v>
      </c>
      <c r="F7" s="7"/>
    </row>
    <row r="8" customFormat="false" ht="15" hidden="false" customHeight="false" outlineLevel="0" collapsed="false">
      <c r="A8" s="7" t="s">
        <v>245</v>
      </c>
      <c r="B8" s="7" t="n">
        <v>10</v>
      </c>
      <c r="C8" s="11" t="n">
        <f aca="false">IF(OR(B8="",NOT(ISNUMBER('Start here'!$B$19))),"",'Start here'!$B$19-B8*7)</f>
        <v>46410</v>
      </c>
      <c r="D8" s="7" t="s">
        <v>58</v>
      </c>
      <c r="E8" s="15" t="str">
        <f aca="true">IF(A8="","",IF(D8="yes","Done",IF(C8="","",IF(C8&lt;TODAY(),"Overdue","Due in "&amp;(C8-TODAY())&amp;" days"))))</f>
        <v>Done</v>
      </c>
      <c r="F8" s="7"/>
    </row>
    <row r="9" customFormat="false" ht="15" hidden="false" customHeight="false" outlineLevel="0" collapsed="false">
      <c r="A9" s="7" t="s">
        <v>246</v>
      </c>
      <c r="B9" s="7" t="n">
        <v>8</v>
      </c>
      <c r="C9" s="11" t="n">
        <f aca="false">IF(OR(B9="",NOT(ISNUMBER('Start here'!$B$19))),"",'Start here'!$B$19-B9*7)</f>
        <v>46424</v>
      </c>
      <c r="D9" s="7" t="s">
        <v>64</v>
      </c>
      <c r="E9" s="15" t="str">
        <f aca="true">IF(A9="","",IF(D9="yes","Done",IF(C9="","",IF(C9&lt;TODAY(),"Overdue","Due in "&amp;(C9-TODAY())&amp;" days"))))</f>
        <v>Due in 132 days</v>
      </c>
      <c r="F9" s="7" t="s">
        <v>247</v>
      </c>
    </row>
    <row r="10" customFormat="false" ht="15" hidden="false" customHeight="false" outlineLevel="0" collapsed="false">
      <c r="A10" s="7" t="s">
        <v>248</v>
      </c>
      <c r="B10" s="7" t="n">
        <v>4</v>
      </c>
      <c r="C10" s="11" t="n">
        <f aca="false">IF(OR(B10="",NOT(ISNUMBER('Start here'!$B$19))),"",'Start here'!$B$19-B10*7)</f>
        <v>46452</v>
      </c>
      <c r="D10" s="7" t="s">
        <v>64</v>
      </c>
      <c r="E10" s="15" t="str">
        <f aca="true">IF(A10="","",IF(D10="yes","Done",IF(C10="","",IF(C10&lt;TODAY(),"Overdue","Due in "&amp;(C10-TODAY())&amp;" days"))))</f>
        <v>Due in 160 days</v>
      </c>
      <c r="F10" s="7"/>
    </row>
    <row r="11" customFormat="false" ht="15" hidden="false" customHeight="false" outlineLevel="0" collapsed="false">
      <c r="A11" s="7" t="s">
        <v>249</v>
      </c>
      <c r="B11" s="7" t="n">
        <v>3</v>
      </c>
      <c r="C11" s="11" t="n">
        <f aca="false">IF(OR(B11="",NOT(ISNUMBER('Start here'!$B$19))),"",'Start here'!$B$19-B11*7)</f>
        <v>46459</v>
      </c>
      <c r="D11" s="7" t="s">
        <v>64</v>
      </c>
      <c r="E11" s="15" t="str">
        <f aca="true">IF(A11="","",IF(D11="yes","Done",IF(C11="","",IF(C11&lt;TODAY(),"Overdue","Due in "&amp;(C11-TODAY())&amp;" days"))))</f>
        <v>Due in 167 days</v>
      </c>
      <c r="F11" s="7" t="s">
        <v>250</v>
      </c>
    </row>
    <row r="12" customFormat="false" ht="15" hidden="false" customHeight="false" outlineLevel="0" collapsed="false">
      <c r="A12" s="7" t="s">
        <v>251</v>
      </c>
      <c r="B12" s="7" t="n">
        <v>2</v>
      </c>
      <c r="C12" s="11" t="n">
        <f aca="false">IF(OR(B12="",NOT(ISNUMBER('Start here'!$B$19))),"",'Start here'!$B$19-B12*7)</f>
        <v>46466</v>
      </c>
      <c r="D12" s="7" t="s">
        <v>64</v>
      </c>
      <c r="E12" s="15" t="str">
        <f aca="true">IF(A12="","",IF(D12="yes","Done",IF(C12="","",IF(C12&lt;TODAY(),"Overdue","Due in "&amp;(C12-TODAY())&amp;" days"))))</f>
        <v>Due in 174 days</v>
      </c>
      <c r="F12" s="7"/>
    </row>
    <row r="13" customFormat="false" ht="15" hidden="false" customHeight="false" outlineLevel="0" collapsed="false">
      <c r="A13" s="7" t="s">
        <v>252</v>
      </c>
      <c r="B13" s="7" t="n">
        <v>1</v>
      </c>
      <c r="C13" s="11" t="n">
        <f aca="false">IF(OR(B13="",NOT(ISNUMBER('Start here'!$B$19))),"",'Start here'!$B$19-B13*7)</f>
        <v>46473</v>
      </c>
      <c r="D13" s="7" t="s">
        <v>64</v>
      </c>
      <c r="E13" s="15" t="str">
        <f aca="true">IF(A13="","",IF(D13="yes","Done",IF(C13="","",IF(C13&lt;TODAY(),"Overdue","Due in "&amp;(C13-TODAY())&amp;" days"))))</f>
        <v>Due in 181 days</v>
      </c>
      <c r="F13" s="7"/>
    </row>
    <row r="14" customFormat="false" ht="15" hidden="false" customHeight="false" outlineLevel="0" collapsed="false">
      <c r="A14" s="7" t="s">
        <v>253</v>
      </c>
      <c r="B14" s="7" t="n">
        <v>1</v>
      </c>
      <c r="C14" s="11" t="n">
        <f aca="false">IF(OR(B14="",NOT(ISNUMBER('Start here'!$B$19))),"",'Start here'!$B$19-B14*7)</f>
        <v>46473</v>
      </c>
      <c r="D14" s="7" t="s">
        <v>64</v>
      </c>
      <c r="E14" s="15" t="str">
        <f aca="true">IF(A14="","",IF(D14="yes","Done",IF(C14="","",IF(C14&lt;TODAY(),"Overdue","Due in "&amp;(C14-TODAY())&amp;" days"))))</f>
        <v>Due in 181 days</v>
      </c>
      <c r="F14" s="7"/>
    </row>
    <row r="15" customFormat="false" ht="15" hidden="false" customHeight="false" outlineLevel="0" collapsed="false">
      <c r="A15" s="7" t="s">
        <v>254</v>
      </c>
      <c r="B15" s="7" t="n">
        <v>1</v>
      </c>
      <c r="C15" s="11" t="n">
        <f aca="false">IF(OR(B15="",NOT(ISNUMBER('Start here'!$B$19))),"",'Start here'!$B$19-B15*7)</f>
        <v>46473</v>
      </c>
      <c r="D15" s="7" t="s">
        <v>64</v>
      </c>
      <c r="E15" s="15" t="str">
        <f aca="true">IF(A15="","",IF(D15="yes","Done",IF(C15="","",IF(C15&lt;TODAY(),"Overdue","Due in "&amp;(C15-TODAY())&amp;" days"))))</f>
        <v>Due in 181 days</v>
      </c>
      <c r="F15" s="7"/>
    </row>
    <row r="16" customFormat="false" ht="15" hidden="false" customHeight="false" outlineLevel="0" collapsed="false">
      <c r="A16" s="7"/>
      <c r="B16" s="7"/>
      <c r="C16" s="11" t="str">
        <f aca="false">IF(OR(B16="",NOT(ISNUMBER('Start here'!$B$19))),"",'Start here'!$B$19-B16*7)</f>
        <v/>
      </c>
      <c r="D16" s="7"/>
      <c r="E16" s="15" t="str">
        <f aca="true">IF(A16="","",IF(D16="yes","Done",IF(C16="","",IF(C16&lt;TODAY(),"Overdue","Due in "&amp;(C16-TODAY())&amp;" days"))))</f>
        <v/>
      </c>
      <c r="F16" s="7"/>
    </row>
    <row r="17" customFormat="false" ht="15" hidden="false" customHeight="false" outlineLevel="0" collapsed="false">
      <c r="A17" s="2"/>
      <c r="B17" s="2"/>
      <c r="C17" s="2"/>
      <c r="D17" s="2"/>
      <c r="E17" s="2"/>
      <c r="F17" s="2"/>
    </row>
    <row r="18" customFormat="false" ht="15" hidden="false" customHeight="false" outlineLevel="0" collapsed="false">
      <c r="A18" s="5" t="s">
        <v>255</v>
      </c>
      <c r="B18" s="8" t="str">
        <f aca="false">COUNTIF(D6:D16,"yes")&amp;" of "&amp;COUNTA(A6:A16)</f>
        <v>3 of 10</v>
      </c>
      <c r="C18" s="2"/>
      <c r="D18" s="2"/>
      <c r="E18" s="2"/>
      <c r="F18" s="2"/>
    </row>
    <row r="19" customFormat="false" ht="15" hidden="false" customHeight="false" outlineLevel="0" collapsed="false">
      <c r="A19" s="5" t="s">
        <v>256</v>
      </c>
      <c r="B19" s="15" t="n">
        <f aca="false">COUNTIF(E6:E16,"Overdue")</f>
        <v>0</v>
      </c>
      <c r="C19" s="2"/>
      <c r="D19" s="2"/>
      <c r="E19" s="2"/>
      <c r="F19" s="2"/>
    </row>
    <row r="20" customFormat="false" ht="15" hidden="false" customHeight="false" outlineLevel="0" collapsed="false">
      <c r="A20" s="2"/>
      <c r="B20" s="2"/>
      <c r="C20" s="2"/>
      <c r="D20" s="2"/>
      <c r="E20" s="2"/>
      <c r="F20" s="2"/>
    </row>
    <row r="21" customFormat="false" ht="15" hidden="false" customHeight="false" outlineLevel="0" collapsed="false">
      <c r="A21" s="3" t="s">
        <v>257</v>
      </c>
      <c r="B21" s="2"/>
      <c r="C21" s="2"/>
      <c r="D21" s="2"/>
      <c r="E21" s="2"/>
      <c r="F21" s="2"/>
    </row>
  </sheetData>
  <dataValidations count="1">
    <dataValidation allowBlank="true" errorStyle="stop" operator="between" showDropDown="false" showErrorMessage="false" showInputMessage="false" sqref="D6:D6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5512"/>
    <pageSetUpPr fitToPage="false"/>
  </sheetPr>
  <dimension ref="A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70"/>
    <col collapsed="false" customWidth="true" hidden="false" outlineLevel="0" max="5" min="3" style="0" width="36"/>
  </cols>
  <sheetData>
    <row r="1" customFormat="false" ht="19.7" hidden="false" customHeight="false" outlineLevel="0" collapsed="false">
      <c r="A1" s="1" t="s">
        <v>258</v>
      </c>
      <c r="B1" s="2"/>
      <c r="C1" s="2"/>
      <c r="D1" s="2"/>
      <c r="E1" s="2"/>
    </row>
    <row r="2" customFormat="false" ht="15" hidden="false" customHeight="false" outlineLevel="0" collapsed="false">
      <c r="A2" s="3" t="s">
        <v>259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5" customFormat="false" ht="15" hidden="false" customHeight="false" outlineLevel="0" collapsed="false">
      <c r="A5" s="5" t="s">
        <v>260</v>
      </c>
      <c r="B5" s="2"/>
      <c r="C5" s="2"/>
      <c r="D5" s="2"/>
      <c r="E5" s="2"/>
    </row>
    <row r="6" customFormat="false" ht="30" hidden="false" customHeight="true" outlineLevel="0" collapsed="false">
      <c r="A6" s="12" t="s">
        <v>261</v>
      </c>
      <c r="B6" s="12" t="s">
        <v>262</v>
      </c>
      <c r="C6" s="12" t="s">
        <v>263</v>
      </c>
      <c r="D6" s="12" t="s">
        <v>264</v>
      </c>
      <c r="E6" s="12" t="s">
        <v>265</v>
      </c>
    </row>
    <row r="7" customFormat="false" ht="23.85" hidden="false" customHeight="false" outlineLevel="0" collapsed="false">
      <c r="A7" s="10" t="n">
        <v>46481</v>
      </c>
      <c r="B7" s="7" t="s">
        <v>112</v>
      </c>
      <c r="C7" s="7" t="s">
        <v>266</v>
      </c>
      <c r="D7" s="7" t="s">
        <v>267</v>
      </c>
      <c r="E7" s="7" t="s">
        <v>268</v>
      </c>
    </row>
    <row r="8" customFormat="false" ht="15" hidden="false" customHeight="false" outlineLevel="0" collapsed="false">
      <c r="A8" s="10"/>
      <c r="B8" s="7"/>
      <c r="C8" s="7"/>
      <c r="D8" s="7"/>
      <c r="E8" s="7"/>
    </row>
    <row r="9" customFormat="false" ht="15" hidden="false" customHeight="false" outlineLevel="0" collapsed="false">
      <c r="A9" s="10"/>
      <c r="B9" s="7"/>
      <c r="C9" s="7"/>
      <c r="D9" s="7"/>
      <c r="E9" s="7"/>
    </row>
    <row r="10" customFormat="false" ht="15" hidden="false" customHeight="false" outlineLevel="0" collapsed="false">
      <c r="A10" s="10"/>
      <c r="B10" s="7"/>
      <c r="C10" s="7"/>
      <c r="D10" s="7"/>
      <c r="E10" s="7"/>
    </row>
    <row r="11" customFormat="false" ht="15" hidden="false" customHeight="false" outlineLevel="0" collapsed="false">
      <c r="A11" s="10"/>
      <c r="B11" s="7"/>
      <c r="C11" s="7"/>
      <c r="D11" s="7"/>
      <c r="E11" s="7"/>
    </row>
    <row r="12" customFormat="false" ht="15" hidden="false" customHeight="false" outlineLevel="0" collapsed="false">
      <c r="A12" s="10"/>
      <c r="B12" s="7"/>
      <c r="C12" s="7"/>
      <c r="D12" s="7"/>
      <c r="E12" s="7"/>
    </row>
    <row r="13" customFormat="false" ht="15" hidden="false" customHeight="false" outlineLevel="0" collapsed="false">
      <c r="A13" s="2"/>
      <c r="B13" s="2"/>
      <c r="C13" s="2"/>
      <c r="D13" s="2"/>
      <c r="E13" s="2"/>
    </row>
    <row r="14" customFormat="false" ht="15" hidden="false" customHeight="false" outlineLevel="0" collapsed="false">
      <c r="A14" s="5" t="s">
        <v>269</v>
      </c>
      <c r="B14" s="2"/>
      <c r="C14" s="2"/>
      <c r="D14" s="2"/>
      <c r="E14" s="2"/>
    </row>
    <row r="15" customFormat="false" ht="30" hidden="false" customHeight="true" outlineLevel="0" collapsed="false">
      <c r="A15" s="12" t="s">
        <v>28</v>
      </c>
      <c r="B15" s="12" t="s">
        <v>29</v>
      </c>
      <c r="C15" s="2"/>
      <c r="D15" s="2"/>
      <c r="E15" s="2"/>
    </row>
    <row r="16" customFormat="false" ht="36" hidden="false" customHeight="true" outlineLevel="0" collapsed="false">
      <c r="A16" s="8" t="s">
        <v>270</v>
      </c>
      <c r="B16" s="7"/>
      <c r="C16" s="2"/>
      <c r="D16" s="2"/>
      <c r="E16" s="2"/>
    </row>
    <row r="17" customFormat="false" ht="36" hidden="false" customHeight="true" outlineLevel="0" collapsed="false">
      <c r="A17" s="8" t="s">
        <v>271</v>
      </c>
      <c r="B17" s="7"/>
      <c r="C17" s="2"/>
      <c r="D17" s="2"/>
      <c r="E17" s="2"/>
    </row>
    <row r="18" customFormat="false" ht="36" hidden="false" customHeight="true" outlineLevel="0" collapsed="false">
      <c r="A18" s="8" t="s">
        <v>272</v>
      </c>
      <c r="B18" s="7"/>
      <c r="C18" s="2"/>
      <c r="D18" s="2"/>
      <c r="E18" s="2"/>
    </row>
    <row r="19" customFormat="false" ht="36" hidden="false" customHeight="true" outlineLevel="0" collapsed="false">
      <c r="A19" s="8" t="s">
        <v>273</v>
      </c>
      <c r="B19" s="7"/>
      <c r="C19" s="2"/>
      <c r="D19" s="2"/>
      <c r="E19" s="2"/>
    </row>
    <row r="20" customFormat="false" ht="36" hidden="false" customHeight="true" outlineLevel="0" collapsed="false">
      <c r="A20" s="8" t="s">
        <v>274</v>
      </c>
      <c r="B20" s="7"/>
      <c r="C20" s="2"/>
      <c r="D20" s="2"/>
      <c r="E20" s="2"/>
    </row>
    <row r="21" customFormat="false" ht="36" hidden="false" customHeight="true" outlineLevel="0" collapsed="false">
      <c r="A21" s="8" t="s">
        <v>275</v>
      </c>
      <c r="B21" s="7"/>
      <c r="C21" s="2"/>
      <c r="D21" s="2"/>
      <c r="E21" s="2"/>
    </row>
    <row r="22" customFormat="false" ht="36" hidden="false" customHeight="true" outlineLevel="0" collapsed="false">
      <c r="A22" s="8" t="s">
        <v>276</v>
      </c>
      <c r="B22" s="7"/>
      <c r="C22" s="2"/>
      <c r="D22" s="2"/>
      <c r="E22" s="2"/>
    </row>
    <row r="23" customFormat="false" ht="36" hidden="false" customHeight="true" outlineLevel="0" collapsed="false">
      <c r="A23" s="8" t="s">
        <v>277</v>
      </c>
      <c r="B23" s="7"/>
      <c r="C23" s="2"/>
      <c r="D23" s="2"/>
      <c r="E23" s="2"/>
    </row>
    <row r="24" customFormat="false" ht="15" hidden="false" customHeight="false" outlineLevel="0" collapsed="false">
      <c r="A24" s="2"/>
      <c r="B24" s="2"/>
      <c r="C24" s="2"/>
      <c r="D24" s="2"/>
      <c r="E24" s="2"/>
    </row>
    <row r="25" customFormat="false" ht="15" hidden="false" customHeight="false" outlineLevel="0" collapsed="false">
      <c r="A25" s="3" t="s">
        <v>278</v>
      </c>
      <c r="B25" s="2"/>
      <c r="C25" s="2"/>
      <c r="D25" s="2"/>
      <c r="E25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2026-09-27T15:51:22Z</dcterms:created>
  <dc:creator>openpyxl</dc:creator>
  <dc:description/>
  <dc:language>en-US</dc:language>
  <cp:lastModifiedBy/>
  <dcterms:modified xsi:type="dcterms:W3CDTF">2026-09-27T15:51:22Z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